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dfsr5\mowinser\vol1\Data\State Data\Georgia\Georgia DSH Project\2023 DSH Project\Blank Surveys\Sent to DCH\"/>
    </mc:Choice>
  </mc:AlternateContent>
  <bookViews>
    <workbookView xWindow="89430" yWindow="0" windowWidth="21165" windowHeight="9330" tabRatio="705" firstSheet="4" activeTab="8"/>
  </bookViews>
  <sheets>
    <sheet name="‡‡MappingWorksheet‡‡" sheetId="44" state="veryHidden" r:id="rId1"/>
    <sheet name="‡‡MappingControlWorksheet‡‡" sheetId="45" state="veryHidden" r:id="rId2"/>
    <sheet name="‡‡MappingConfig‡‡" sheetId="46" state="hidden" r:id="rId3"/>
    <sheet name="Survey Set-Up" sheetId="4" state="hidden" r:id="rId4"/>
    <sheet name="Instructions" sheetId="1" r:id="rId5"/>
    <sheet name="DSH Waiver &amp; MIUR Data" sheetId="35" state="hidden" r:id="rId6"/>
    <sheet name="DSH Qualification" sheetId="41" state="hidden" r:id="rId7"/>
    <sheet name="‡‡Categories‡‡" sheetId="54" state="veryHidden" r:id="rId8"/>
    <sheet name="Sec. A-C DSH Year Data" sheetId="2" r:id="rId9"/>
    <sheet name="Checklist" sheetId="8" r:id="rId10"/>
    <sheet name="Checklist - Indy" sheetId="52" state="hidden" r:id="rId11"/>
    <sheet name="Calculation" sheetId="42" state="hidden" r:id="rId12"/>
    <sheet name="Sec. A-C DSH Year Data ADJ" sheetId="33" state="hidden" r:id="rId13"/>
    <sheet name="Exam Adjustments" sheetId="31" state="hidden" r:id="rId14"/>
    <sheet name="Sheet1" sheetId="50" state="veryHidden" r:id="rId15"/>
  </sheets>
  <definedNames>
    <definedName name="_C000003">'DSH Qualification'!$L$2:$L$215</definedName>
    <definedName name="_C000039">'Sec. A-C DSH Year Data'!$C$2:$C$6</definedName>
    <definedName name="_C000040">'Sec. A-C DSH Year Data'!$E$2:$E$6</definedName>
    <definedName name="_C000041">'Sec. A-C DSH Year Data'!$K$2:$K$3</definedName>
    <definedName name="_C000042">'Sec. A-C DSH Year Data'!$C$8:$G$9</definedName>
    <definedName name="_C000043">'Sec. A-C DSH Year Data'!$C$12:$C$18</definedName>
    <definedName name="_C000044">'Sec. A-C DSH Year Data'!$E$12:$E$18</definedName>
    <definedName name="_C000045">'Sec. A-C DSH Year Data'!$E$21:$E$28</definedName>
    <definedName name="_C000048">'Sec. A-C DSH Year Data'!$I$31:$I$51</definedName>
    <definedName name="_C000049">'Sec. A-C DSH Year Data'!$B$56:$E$69</definedName>
    <definedName name="_C000050">'Sec. A-C DSH Year Data'!$G$56:$G$69</definedName>
    <definedName name="_C000051">'Sec. A-C DSH Year Data'!$I$56:$I$69</definedName>
    <definedName name="_C000054">'Sec. A-C DSH Year Data'!$I$74:$I$88</definedName>
    <definedName name="_C000055">'Sec. A-C DSH Year Data'!$B$93:$N$97</definedName>
    <definedName name="_C000056">'Sec. A-C DSH Year Data'!$B$102:$B$106</definedName>
    <definedName name="_C000057">'Sec. A-C DSH Year Data'!$E$102:$G$106</definedName>
    <definedName name="_C000058">'Sec. A-C DSH Year Data'!$K$102:$M$106</definedName>
    <definedName name="_C000059">'Sec. A-C DSH Year Data'!$C$111:$F$118</definedName>
    <definedName name="_C000060">'Sec. A-C DSH Year Data'!$J$111:$M$117</definedName>
    <definedName name="_C000117">'Sec. A-C DSH Year Data ADJ'!$C$2:$C$6</definedName>
    <definedName name="_C000118">'Sec. A-C DSH Year Data ADJ'!$E$2:$E$6</definedName>
    <definedName name="_C000119">'Sec. A-C DSH Year Data ADJ'!$K$2:$K$3</definedName>
    <definedName name="_C000120">'Sec. A-C DSH Year Data ADJ'!$C$8:$G$9</definedName>
    <definedName name="_C000121">'Sec. A-C DSH Year Data ADJ'!$C$12:$C$18</definedName>
    <definedName name="_C000122">'Sec. A-C DSH Year Data ADJ'!$E$12:$E$18</definedName>
    <definedName name="_C000125">'Sec. A-C DSH Year Data ADJ'!$I$31:$I$51</definedName>
    <definedName name="_C000126">'Sec. A-C DSH Year Data ADJ'!$B$56:$E$69</definedName>
    <definedName name="_C000127">'Sec. A-C DSH Year Data ADJ'!$G$56:$G$69</definedName>
    <definedName name="_C000128">'Sec. A-C DSH Year Data ADJ'!$I$56:$I$69</definedName>
    <definedName name="_C000131">'Sec. A-C DSH Year Data ADJ'!$I$74:$I$88</definedName>
    <definedName name="_C000132">'Sec. A-C DSH Year Data ADJ'!$B$93:$N$97</definedName>
    <definedName name="_C000133">'Sec. A-C DSH Year Data ADJ'!$B$102:$B$106</definedName>
    <definedName name="_C000134">'Sec. A-C DSH Year Data ADJ'!$E$102:$G$106</definedName>
    <definedName name="_C000135">'Sec. A-C DSH Year Data ADJ'!$K$102:$M$106</definedName>
    <definedName name="_C000136">'Sec. A-C DSH Year Data ADJ'!$C$111:$F$118</definedName>
    <definedName name="_C000137">'Sec. A-C DSH Year Data ADJ'!$J$111:$M$117</definedName>
    <definedName name="_C000227">'DSH Waiver &amp; MIUR Data'!$E$13:$E$14</definedName>
    <definedName name="_C000228">'DSH Waiver &amp; MIUR Data'!$G$13:$G$18</definedName>
    <definedName name="_C000229">'DSH Waiver &amp; MIUR Data'!$J$21:$J$47</definedName>
    <definedName name="_C000230">'DSH Waiver &amp; MIUR Data'!$B$52:$G$55</definedName>
    <definedName name="_C000231">'DSH Waiver &amp; MIUR Data'!$J$52:$J$66</definedName>
    <definedName name="_C000232">'DSH Waiver &amp; MIUR Data'!$B$87:$B$96</definedName>
    <definedName name="_C000233">'DSH Waiver &amp; MIUR Data'!$G$87:$G$88</definedName>
    <definedName name="_C000259">'Sec. A-C DSH Year Data ADJ'!$E$21:$E$28</definedName>
    <definedName name="_D000026">'DSH Qualification'!$L$143</definedName>
    <definedName name="_D000027">'DSH Qualification'!$L$146</definedName>
    <definedName name="_D000028">'DSH Qualification'!$L$151</definedName>
    <definedName name="_D000029">'DSH Qualification'!$L$154</definedName>
    <definedName name="_D000030">'DSH Qualification'!$L$156</definedName>
    <definedName name="_D000095">'Sec. A-C DSH Year Data'!$B$95</definedName>
    <definedName name="_D000096">'Sec. A-C DSH Year Data'!$B$96</definedName>
    <definedName name="_D000097">'Sec. A-C DSH Year Data'!$B$97</definedName>
    <definedName name="_D000172">'Sec. A-C DSH Year Data ADJ'!$B$95</definedName>
    <definedName name="_D000173">'Sec. A-C DSH Year Data ADJ'!$B$96</definedName>
    <definedName name="_D000174">'Sec. A-C DSH Year Data ADJ'!$B$97</definedName>
    <definedName name="_xlnm._FilterDatabase" localSheetId="13" hidden="1">'Exam Adjustments'!$A$8:$K$29</definedName>
    <definedName name="_xlnm._FilterDatabase" localSheetId="3" hidden="1">'Survey Set-Up'!$A$14:$U$176</definedName>
    <definedName name="_R000002">'DSH Qualification'!$A$2:$T$215</definedName>
    <definedName name="_R000038">'Sec. A-C DSH Year Data'!$A$2:$Q$28</definedName>
    <definedName name="_R000047">'Sec. A-C DSH Year Data'!$A$31:$Q$69</definedName>
    <definedName name="_R000053">'Sec. A-C DSH Year Data'!$A$74:$Q$118</definedName>
    <definedName name="_R000116">'Sec. A-C DSH Year Data ADJ'!$A$2:$Q$28</definedName>
    <definedName name="_R000124">'Sec. A-C DSH Year Data ADJ'!$A$31:$Q$69</definedName>
    <definedName name="_R000130">'Sec. A-C DSH Year Data ADJ'!$A$74:$Q$118</definedName>
    <definedName name="_R000226">'DSH Waiver &amp; MIUR Data'!$A$13:$O$96</definedName>
    <definedName name="_S000001">'DSH Qualification'!$A$1:$T$215</definedName>
    <definedName name="_S000037">'Sec. A-C DSH Year Data'!$A$1:$Q$28</definedName>
    <definedName name="_S000046">'Sec. A-C DSH Year Data'!$A$30:$Q$69</definedName>
    <definedName name="_S000052">'Sec. A-C DSH Year Data'!$A$72:$Q$118</definedName>
    <definedName name="_S000115">'Sec. A-C DSH Year Data ADJ'!$A$1:$Q$28</definedName>
    <definedName name="_S000123">'Sec. A-C DSH Year Data ADJ'!$A$30:$Q$69</definedName>
    <definedName name="_S000129">'Sec. A-C DSH Year Data ADJ'!$A$72:$Q$118</definedName>
    <definedName name="_S000225">'DSH Waiver &amp; MIUR Data'!$A$1:$O$96</definedName>
    <definedName name="Act_540">'Survey Set-Up'!$N$3</definedName>
    <definedName name="Act_540_Accreditation">'DSH Qualification'!$L$215</definedName>
    <definedName name="Act_540_DPP">'DSH Qualification'!$L$211</definedName>
    <definedName name="Act_540_FSP">'DSH Qualification'!$L$213</definedName>
    <definedName name="Act540_Certification">'Survey Set-Up'!$U$14</definedName>
    <definedName name="Act540Qualification">'DSH Qualification'!$207:$216</definedName>
    <definedName name="All_States">'Survey Set-Up'!$CF$1:$ED$1</definedName>
    <definedName name="Contact_CityStateZip">'Sec. A-C DSH Year Data'!$C$118</definedName>
    <definedName name="Contact_CityStateZip_ADJ">'Sec. A-C DSH Year Data ADJ'!$C$118</definedName>
    <definedName name="Contact_Email">'Sec. A-C DSH Year Data'!$C$116</definedName>
    <definedName name="Contact_Email_ADJ">'Sec. A-C DSH Year Data ADJ'!$C$116</definedName>
    <definedName name="Contact_Name">'Sec. A-C DSH Year Data'!$C$113</definedName>
    <definedName name="Contact_Name_ADJ">'Sec. A-C DSH Year Data ADJ'!$C$113</definedName>
    <definedName name="Contact_Phone">'Sec. A-C DSH Year Data'!$C$115</definedName>
    <definedName name="Contact_Phone_ADJ">'Sec. A-C DSH Year Data ADJ'!$C$115</definedName>
    <definedName name="Contact_StreetAddress">'Sec. A-C DSH Year Data'!$C$117</definedName>
    <definedName name="Contact_StreetAddress_ADJ">'Sec. A-C DSH Year Data ADJ'!$C$117</definedName>
    <definedName name="Contact_Title">'Sec. A-C DSH Year Data'!$C$114</definedName>
    <definedName name="Contact_Title_ADJ">'Sec. A-C DSH Year Data ADJ'!$C$114</definedName>
    <definedName name="CPE_Qualification1">'DSH Qualification'!$L$87</definedName>
    <definedName name="DATATABLE">'Survey Set-Up'!$B$14:$N$1967</definedName>
    <definedName name="DefinedProviders">'Survey Set-Up'!$B$14:$L$175</definedName>
    <definedName name="DSH_Payment_Year_Begin">'DSH Waiver &amp; MIUR Data'!$E$14</definedName>
    <definedName name="DSH_Payment_Year_End">'DSH Waiver &amp; MIUR Data'!$G$14</definedName>
    <definedName name="DSH_Waiver_MIUR_Data_1">'DSH Waiver &amp; MIUR Data'!$A$22:$M$51</definedName>
    <definedName name="DSH_Waiver_MIUR_Data_2">'DSH Waiver &amp; MIUR Data'!$A$53:$M$86</definedName>
    <definedName name="DSH_Waiver_MIUR_Data_3">'DSH Waiver &amp; MIUR Data'!$A$88:$M$97</definedName>
    <definedName name="DSH_Year_Begin">'Sec. A-C DSH Year Data'!$C$6</definedName>
    <definedName name="DSH_Year_Begin_ADJ">'Sec. A-C DSH Year Data ADJ'!$C$6</definedName>
    <definedName name="DSH_Year_End">'Sec. A-C DSH Year Data'!$E$6</definedName>
    <definedName name="DSH_Year_End_ADJ">'Sec. A-C DSH Year Data ADJ'!$E$6</definedName>
    <definedName name="DSHPool">'Sec. A-C DSH Year Data'!$E$28</definedName>
    <definedName name="DSHPool_ADJ">'Sec. A-C DSH Year Data ADJ'!$E$28</definedName>
    <definedName name="DSHWaiverMIUR">'DSH Waiver &amp; MIUR Data'!$J$40</definedName>
    <definedName name="DSP_TRPSHD">Sheet1!$CQ$2</definedName>
    <definedName name="FL_LIPNoTax">'Survey Set-Up'!$U$16</definedName>
    <definedName name="FL_LIPWithTax">'Survey Set-Up'!$U$15</definedName>
    <definedName name="FL_Review_Type">'Survey Set-Up'!$P$1</definedName>
    <definedName name="FYB_1">'Sec. A-C DSH Year Data'!$C$16</definedName>
    <definedName name="FYB_1_ADJ">'Sec. A-C DSH Year Data ADJ'!$C$16</definedName>
    <definedName name="FYB_2">'Sec. A-C DSH Year Data'!$C$17</definedName>
    <definedName name="FYB_2_ADJ">'Sec. A-C DSH Year Data ADJ'!$C$17</definedName>
    <definedName name="FYB_3">'Sec. A-C DSH Year Data'!$C$18</definedName>
    <definedName name="FYB_3_ADJ">'Sec. A-C DSH Year Data ADJ'!$C$18</definedName>
    <definedName name="FYE_1">'Sec. A-C DSH Year Data'!$E$16</definedName>
    <definedName name="FYE_1_ADJ">'Sec. A-C DSH Year Data ADJ'!$E$16</definedName>
    <definedName name="FYE_2">'Sec. A-C DSH Year Data'!$E$17</definedName>
    <definedName name="FYE_2_ADJ">'Sec. A-C DSH Year Data ADJ'!$E$17</definedName>
    <definedName name="FYE_3">'Sec. A-C DSH Year Data'!$E$18</definedName>
    <definedName name="FYE_3_ADJ">'Sec. A-C DSH Year Data ADJ'!$E$18</definedName>
    <definedName name="HighMedicaid">'DSH Qualification'!$A$161:$P$209</definedName>
    <definedName name="HighXIX_Qualification1">'DSH Qualification'!$L$166</definedName>
    <definedName name="HighXIX_Qualification2">'DSH Qualification'!$L$187</definedName>
    <definedName name="HighXIX_Qualification3">'DSH Qualification'!$L$203</definedName>
    <definedName name="HospContact_Name">'Sec. A-C DSH Year Data'!$C$113</definedName>
    <definedName name="HOSPITALNAME">'Sec. A-C DSH Year Data'!$C$9</definedName>
    <definedName name="HOSPITALNAME_ADJ">'Sec. A-C DSH Year Data ADJ'!$C$9</definedName>
    <definedName name="LA_OBName1">'Sec. A-C DSH Year Data'!$B$68</definedName>
    <definedName name="LA_OBName1_ADJ">'Sec. A-C DSH Year Data ADJ'!$B$68</definedName>
    <definedName name="LA_OBName2">'Sec. A-C DSH Year Data'!$B$69</definedName>
    <definedName name="LA_OBName2_ADJ">'Sec. A-C DSH Year Data ADJ'!$B$69</definedName>
    <definedName name="LA_ProjectType">'Survey Set-Up'!$N$4</definedName>
    <definedName name="LANoTax">'Survey Set-Up'!$U$4</definedName>
    <definedName name="LANoTax_Waive">'Survey Set-Up'!$U$13</definedName>
    <definedName name="LastRangeID">‡‡MappingConfig‡‡!$B$5</definedName>
    <definedName name="LAWithTax">'Survey Set-Up'!$U$3</definedName>
    <definedName name="LAWithTax_Waive">'Survey Set-Up'!$U$12</definedName>
    <definedName name="LINCCA_Qualification1">'DSH Qualification'!$L$102</definedName>
    <definedName name="LINCCA_Qualification2">'DSH Qualification'!$L$105</definedName>
    <definedName name="Louisiana_Instructions">Instructions!$AA$2</definedName>
    <definedName name="Louisiana_Pool">'Survey Set-Up'!$N$1</definedName>
    <definedName name="Louisiana_Title">Instructions!$Z$2</definedName>
    <definedName name="Mcaid_Lump_Sum_Payments">'Sec. A-C DSH Year Data'!$I$77</definedName>
    <definedName name="Mcaid_Lump_Sum_Payments_ADJ">'Sec. A-C DSH Year Data ADJ'!$I$77</definedName>
    <definedName name="McaidNum">'Sec. A-C DSH Year Data'!$E$23</definedName>
    <definedName name="McaidNum_ADJ">'Sec. A-C DSH Year Data ADJ'!$E$23</definedName>
    <definedName name="McaidNumAdj" localSheetId="12">'Sec. A-C DSH Year Data ADJ'!$I$23</definedName>
    <definedName name="McareNum">'Sec. A-C DSH Year Data'!$E$26</definedName>
    <definedName name="McareNum_ADJ">'Sec. A-C DSH Year Data ADJ'!$E$26</definedName>
    <definedName name="McareNumADJ" localSheetId="12">'Sec. A-C DSH Year Data ADJ'!$I$26</definedName>
    <definedName name="MCDHospDaysperCR">'DSH Waiver &amp; MIUR Data'!$J$32</definedName>
    <definedName name="MCO_Lump_Sum_Payments">'Sec. A-C DSH Year Data'!$I$80</definedName>
    <definedName name="MCO_Lump_Sum_Payments_ADJ">'Sec. A-C DSH Year Data ADJ'!$I$80</definedName>
    <definedName name="MedicaidEligDays">'DSH Waiver &amp; MIUR Data'!$J$38</definedName>
    <definedName name="Missouri_Instructions">Instructions!$AA$1</definedName>
    <definedName name="Missouri_Title">Instructions!$Z$1</definedName>
    <definedName name="MIUR">'Survey Set-Up'!$U$10</definedName>
    <definedName name="MIUR_Threshold">'Survey Set-Up'!$N$2</definedName>
    <definedName name="MMC_Qualification1">'DSH Qualification'!$L$117</definedName>
    <definedName name="MMC_Qualification2">'DSH Qualification'!$L$120</definedName>
    <definedName name="MMC_Qualification3">'DSH Qualification'!$L$125</definedName>
    <definedName name="MMC_Qualification4">'DSH Qualification'!$L$127</definedName>
    <definedName name="MO_MIUR">'Survey Set-Up'!$U$9</definedName>
    <definedName name="MO_OptOut">'Survey Set-Up'!$U$6</definedName>
    <definedName name="NAME">'Survey Set-Up'!$B$17:$B$116</definedName>
    <definedName name="NonSmallRuralQualification">'DSH Qualification'!$82:$160</definedName>
    <definedName name="NoTax">'Survey Set-Up'!$U$2</definedName>
    <definedName name="OB_Names">'Sec. A-C DSH Year Data'!$66:$70</definedName>
    <definedName name="OB_Names_ADJ">'Sec. A-C DSH Year Data ADJ'!$66:$70</definedName>
    <definedName name="OBExempt1Yes">'Sec. A-C DSH Year Data'!$I$39</definedName>
    <definedName name="OBExempt1Yes_ADJ">'Sec. A-C DSH Year Data ADJ'!$I$39</definedName>
    <definedName name="OBExempt1Yes_Payment">'Sec. A-C DSH Year Data'!$I$61</definedName>
    <definedName name="OBExempt1Yes_Payment_ADJ">'Sec. A-C DSH Year Data ADJ'!$I$61</definedName>
    <definedName name="OBExempt1Yes_Waiver">'DSH Waiver &amp; MIUR Data'!$J$57</definedName>
    <definedName name="OBExempt2Yes">'Sec. A-C DSH Year Data'!$I$41</definedName>
    <definedName name="OBExempt2Yes_ADJ">'Sec. A-C DSH Year Data ADJ'!$I$41</definedName>
    <definedName name="OBExempt2Yes_Payment">'Sec. A-C DSH Year Data'!$I$63</definedName>
    <definedName name="OBExempt2Yes_Payment_ADJ">'Sec. A-C DSH Year Data ADJ'!$I$63</definedName>
    <definedName name="OBExempt2Yes_Waiver">'DSH Waiver &amp; MIUR Data'!$J$60</definedName>
    <definedName name="OBLicense_1">'Sec. A-C DSH Year Data'!$G$68</definedName>
    <definedName name="OBLicense_1_ADJ">'Sec. A-C DSH Year Data ADJ'!$G$68</definedName>
    <definedName name="OBLicense_2">'Sec. A-C DSH Year Data'!$G$69</definedName>
    <definedName name="OBLicense_2_ADJ">'Sec. A-C DSH Year Data ADJ'!$G$69</definedName>
    <definedName name="OBMedicaid_1">'Sec. A-C DSH Year Data'!$I$68</definedName>
    <definedName name="OBMedicaid_1_ADJ">'Sec. A-C DSH Year Data ADJ'!$I$68</definedName>
    <definedName name="OBMedicaid_2">'Sec. A-C DSH Year Data'!$I$69</definedName>
    <definedName name="OBMedicaid_2_ADJ">'Sec. A-C DSH Year Data ADJ'!$I$69</definedName>
    <definedName name="OBName1">'Sec. A-C DSH Year Data'!$B$58</definedName>
    <definedName name="OBName1_ADJ">'Sec. A-C DSH Year Data ADJ'!$B$58</definedName>
    <definedName name="OBName2">'Sec. A-C DSH Year Data'!$B$59</definedName>
    <definedName name="OBName2_ADJ">'Sec. A-C DSH Year Data ADJ'!$B$59</definedName>
    <definedName name="OBYes">'Sec. A-C DSH Year Data'!$I$35</definedName>
    <definedName name="OBYes_ADJ">'Sec. A-C DSH Year Data ADJ'!$I$35</definedName>
    <definedName name="OBYes_Payment">'Sec. A-C DSH Year Data'!$I$51</definedName>
    <definedName name="OBYes_Payment_ADJ">'Sec. A-C DSH Year Data ADJ'!$I$51</definedName>
    <definedName name="OBYes_Waiver">'DSH Waiver &amp; MIUR Data'!$J$47</definedName>
    <definedName name="OME_Days">'DSH Waiver &amp; MIUR Data'!$J$29</definedName>
    <definedName name="OpenAsOf_Exam">'Sec. A-C DSH Year Data'!$I$45</definedName>
    <definedName name="OpenAsOf_Exam_ADJ">'Sec. A-C DSH Year Data ADJ'!$I$45</definedName>
    <definedName name="OpenAsOf_Waiver">'DSH Waiver &amp; MIUR Data'!$J$64</definedName>
    <definedName name="OpenDate_Exam">'Sec. A-C DSH Year Data'!$I$47</definedName>
    <definedName name="OpenDate_Exam_ADJ">'Sec. A-C DSH Year Data ADJ'!$I$47</definedName>
    <definedName name="OpenDate_Waiver">'DSH Waiver &amp; MIUR Data'!$J$66</definedName>
    <definedName name="OptOut">'Survey Set-Up'!$U$7</definedName>
    <definedName name="OutputFolder">'Survey Set-Up'!$J$10</definedName>
    <definedName name="OwnershipType">'Sec. A-C DSH Year Data'!$27:$27</definedName>
    <definedName name="OwnershipType_ADJ">'Sec. A-C DSH Year Data ADJ'!$27:$27</definedName>
    <definedName name="OwnerType">'Sec. A-C DSH Year Data'!$E$27</definedName>
    <definedName name="OwnerType_ADJ">'Sec. A-C DSH Year Data ADJ'!$E$27</definedName>
    <definedName name="Paid_FFS_Xover_Days">'DSH Waiver &amp; MIUR Data'!$J$28</definedName>
    <definedName name="Paid_MCD_FFS_Days">'DSH Waiver &amp; MIUR Data'!$J$26</definedName>
    <definedName name="Paid_MCD_MCO_Days">'DSH Waiver &amp; MIUR Data'!$J$27</definedName>
    <definedName name="Paid_OOS_MCD_Days">'DSH Waiver &amp; MIUR Data'!$J$30</definedName>
    <definedName name="PoolType">'Sec. A-C DSH Year Data'!$28:$28</definedName>
    <definedName name="PoolType_ADJ">'Sec. A-C DSH Year Data ADJ'!$28:$28</definedName>
    <definedName name="PrelimOBquestions_1">'Sec. A-C DSH Year Data'!$49:$55</definedName>
    <definedName name="PrelimOBquestions_1_ADJ">'Sec. A-C DSH Year Data ADJ'!$49:$55</definedName>
    <definedName name="PrelimOBquestions_2">'Sec. A-C DSH Year Data'!$57:$65</definedName>
    <definedName name="PrelimOBquestions_2_ADJ">'Sec. A-C DSH Year Data ADJ'!$57:$65</definedName>
    <definedName name="Preparer_Email">'Sec. A-C DSH Year Data'!$J$117</definedName>
    <definedName name="Preparer_Email_ADJ">'Sec. A-C DSH Year Data ADJ'!$J$117</definedName>
    <definedName name="Preparer_Firm">'Sec. A-C DSH Year Data'!$J$115</definedName>
    <definedName name="Preparer_Firm_ADJ">'Sec. A-C DSH Year Data ADJ'!$J$115</definedName>
    <definedName name="Preparer_Name">'Sec. A-C DSH Year Data'!$J$113</definedName>
    <definedName name="Preparer_Name_ADJ">'Sec. A-C DSH Year Data ADJ'!$J$113</definedName>
    <definedName name="Preparer_Phone">'Sec. A-C DSH Year Data'!$J$116</definedName>
    <definedName name="Preparer_Phone_ADJ">'Sec. A-C DSH Year Data ADJ'!$J$116</definedName>
    <definedName name="Preparer_Title">'Sec. A-C DSH Year Data'!$J$114</definedName>
    <definedName name="Preparer_Title_ADJ">'Sec. A-C DSH Year Data ADJ'!$J$114</definedName>
    <definedName name="_xlnm.Print_Area" localSheetId="4">Instructions!$A$1:$D$28</definedName>
    <definedName name="_xlnm.Print_Area" localSheetId="3">'Survey Set-Up'!$A$1:$N$176</definedName>
    <definedName name="_xlnm.Print_Titles" localSheetId="13">'Exam Adjustments'!$8:$8</definedName>
    <definedName name="PriorYear">'Survey Set-Up'!$F$1</definedName>
    <definedName name="ProviderList">'Survey Set-Up'!$B$14:$B$175</definedName>
    <definedName name="ProviderPoolType">'Survey Set-Up'!$M$13:$M$175</definedName>
    <definedName name="PROVNAME" localSheetId="12">'Sec. A-C DSH Year Data ADJ'!$C$9</definedName>
    <definedName name="PROVNAME">'Sec. A-C DSH Year Data'!$C$9</definedName>
    <definedName name="RetainDSHHide1">'Sec. A-C DSH Year Data'!$87:$92</definedName>
    <definedName name="RetainDSHHide1_ADJ">'Sec. A-C DSH Year Data ADJ'!$87:$92</definedName>
    <definedName name="RetainDSHHide2">'Sec. A-C DSH Year Data'!$94:$98</definedName>
    <definedName name="RetainDSHHide2_ADJ">'Sec. A-C DSH Year Data ADJ'!$94:$98</definedName>
    <definedName name="RetainDSHYes">'Sec. A-C DSH Year Data'!$I$88</definedName>
    <definedName name="RetainDSHYes_ADJ">'Sec. A-C DSH Year Data ADJ'!$I$88</definedName>
    <definedName name="Signature">'Sec. A-C DSH Year Data'!$B$103</definedName>
    <definedName name="Signature_ADJ">'Sec. A-C DSH Year Data ADJ'!$B$103</definedName>
    <definedName name="Signature_Date">'Sec. A-C DSH Year Data'!$K$103</definedName>
    <definedName name="Signature_Date_ADJ">'Sec. A-C DSH Year Data ADJ'!$K$103</definedName>
    <definedName name="Signature_EMail">'Sec. A-C DSH Year Data'!$K$106</definedName>
    <definedName name="Signature_EMail_ADJ">'Sec. A-C DSH Year Data ADJ'!$K$106</definedName>
    <definedName name="Signature_Printed_Name">'Sec. A-C DSH Year Data'!$B$106</definedName>
    <definedName name="Signature_Printed_Name_ADJ">'Sec. A-C DSH Year Data ADJ'!$B$106</definedName>
    <definedName name="Signature_Telephone">'Sec. A-C DSH Year Data'!$E$106</definedName>
    <definedName name="Signature_Telephone_ADJ">'Sec. A-C DSH Year Data ADJ'!$E$106</definedName>
    <definedName name="Signature_Title">'Sec. A-C DSH Year Data'!$E$103</definedName>
    <definedName name="Signature_Title_ADJ">'Sec. A-C DSH Year Data ADJ'!$E$103</definedName>
    <definedName name="SmallRuralQualification">'DSH Qualification'!$5:$81</definedName>
    <definedName name="SMR_Qualification1">'DSH Qualification'!$L$22</definedName>
    <definedName name="SMR_Qualification10">'DSH Qualification'!$L$61</definedName>
    <definedName name="SMR_Qualification11">'DSH Qualification'!$L$65</definedName>
    <definedName name="SMR_Qualification12">'DSH Qualification'!$L$69</definedName>
    <definedName name="SMR_Qualification13">'DSH Qualification'!$L$73</definedName>
    <definedName name="SMR_Qualification14">'DSH Qualification'!$L$77</definedName>
    <definedName name="SMR_Qualification15">'DSH Qualification'!$L$79</definedName>
    <definedName name="SMR_Qualification2">'DSH Qualification'!$L$26</definedName>
    <definedName name="SMR_Qualification3">'DSH Qualification'!$L$32</definedName>
    <definedName name="SMR_Qualification4">'DSH Qualification'!$L$36</definedName>
    <definedName name="SMR_Qualification5">'DSH Qualification'!$L$40</definedName>
    <definedName name="SMR_Qualification6">'DSH Qualification'!$L$43</definedName>
    <definedName name="SMR_Qualification7">'DSH Qualification'!$L$46</definedName>
    <definedName name="SMR_Qualification8">'DSH Qualification'!$L$51</definedName>
    <definedName name="SMR_Qualification9">'DSH Qualification'!$L$56</definedName>
    <definedName name="State">'Survey Set-Up'!$B$1</definedName>
    <definedName name="SubNum1">'Sec. A-C DSH Year Data'!$E$24</definedName>
    <definedName name="SubNum1_ADJ">'Sec. A-C DSH Year Data ADJ'!$E$24</definedName>
    <definedName name="SubNum1Adj" localSheetId="12">'Sec. A-C DSH Year Data ADJ'!$I$24</definedName>
    <definedName name="SubNum2">'Sec. A-C DSH Year Data'!$E$25</definedName>
    <definedName name="SubNum2_ADJ">'Sec. A-C DSH Year Data ADJ'!$E$25</definedName>
    <definedName name="SubNum2Adj" localSheetId="12">'Sec. A-C DSH Year Data ADJ'!$I$25</definedName>
    <definedName name="SuppPmtsHide">'Sec. A-C DSH Year Data'!$75:$85</definedName>
    <definedName name="SuppPmtsHide_ADJ">'Sec. A-C DSH Year Data ADJ'!$75:$85</definedName>
    <definedName name="TaxForm">'Survey Set-Up'!$K$1</definedName>
    <definedName name="TemplateKey">‡‡MappingConfig‡‡!$B$2</definedName>
    <definedName name="TotHospDays">'DSH Waiver &amp; MIUR Data'!$J$39</definedName>
    <definedName name="TotHospDaysperCR">'DSH Waiver &amp; MIUR Data'!$J$31</definedName>
    <definedName name="UnreconciledDays">'DSH Waiver &amp; MIUR Data'!$J$33</definedName>
    <definedName name="UPL_Payments">'Sec. A-C DSH Year Data'!$I$84</definedName>
    <definedName name="UPL_Payments_ADJ">'Sec. A-C DSH Year Data ADJ'!$I$84</definedName>
    <definedName name="Version">'Sec. A-C DSH Year Data'!$K$3</definedName>
    <definedName name="Version_ADJ">'Sec. A-C DSH Year Data ADJ'!$K$3</definedName>
    <definedName name="Version_Name">‡‡MappingConfig‡‡!$B$3</definedName>
    <definedName name="Version_Stamp">‡‡MappingConfig‡‡!$B$4</definedName>
    <definedName name="Waiver_OB_1">'DSH Waiver &amp; MIUR Data'!$B$54</definedName>
    <definedName name="Waiver_OB_2">'DSH Waiver &amp; MIUR Data'!$B$55</definedName>
    <definedName name="Waiver_Response">'DSH Waiver &amp; MIUR Data'!$G$18</definedName>
    <definedName name="WaiverDate">'DSH Waiver &amp; MIUR Data'!$G$88</definedName>
    <definedName name="WaiverPrintedName">'DSH Waiver &amp; MIUR Data'!$B$92</definedName>
    <definedName name="WaiverSignature">'DSH Waiver &amp; MIUR Data'!$B$88</definedName>
    <definedName name="WaiverTitle">'DSH Waiver &amp; MIUR Data'!$B$96</definedName>
    <definedName name="WebPortal">'Survey Set-Up'!$I$3</definedName>
    <definedName name="WI_DSH_Qualification">'Sec. A-C DSH Year Data'!$71:$73</definedName>
    <definedName name="WI_DSH_Qualification_ADJ">'Sec. A-C DSH Year Data ADJ'!$71:$73</definedName>
    <definedName name="WI_DSH_Qualification_Criteria">'DSH Waiver &amp; MIUR Data'!$68:$77</definedName>
    <definedName name="WI_DSHQualification_1">'DSH Waiver &amp; MIUR Data'!$J$75</definedName>
    <definedName name="WI_ED_Qualification">'Sec. A-C DSH Year Data'!$I$71</definedName>
    <definedName name="WI_ED_Qualification_ADJ">'Sec. A-C DSH Year Data ADJ'!$I$71</definedName>
    <definedName name="Wisconsin_Instructions">Instructions!$AA$3</definedName>
    <definedName name="Wisconsin_Title">Instructions!$Z$3</definedName>
    <definedName name="WithTax">'Survey Set-Up'!$U$1</definedName>
    <definedName name="Year">'Survey Set-Up'!$E$1</definedName>
  </definedNames>
  <calcPr calcId="162913"/>
</workbook>
</file>

<file path=xl/calcChain.xml><?xml version="1.0" encoding="utf-8"?>
<calcChain xmlns="http://schemas.openxmlformats.org/spreadsheetml/2006/main">
  <c r="E1" i="4" l="1"/>
  <c r="B72" i="35" l="1"/>
  <c r="A42" i="35" l="1"/>
  <c r="O1" i="1" l="1"/>
  <c r="I71" i="33"/>
  <c r="K29" i="31" s="1"/>
  <c r="I29" i="31"/>
  <c r="G29" i="31"/>
  <c r="Q3" i="1"/>
  <c r="C3" i="1" s="1"/>
  <c r="B80" i="35"/>
  <c r="B30" i="35"/>
  <c r="B29" i="35"/>
  <c r="B28" i="35"/>
  <c r="J29" i="31" l="1"/>
  <c r="B72" i="33"/>
  <c r="B71" i="33"/>
  <c r="A71" i="33"/>
  <c r="B100" i="2" l="1"/>
  <c r="I84" i="2" l="1"/>
  <c r="I80" i="33" l="1"/>
  <c r="K19" i="31" s="1"/>
  <c r="I77" i="33"/>
  <c r="I19" i="31"/>
  <c r="I18" i="31"/>
  <c r="C20" i="31"/>
  <c r="C19" i="31"/>
  <c r="C18" i="31"/>
  <c r="I20" i="31"/>
  <c r="G20" i="31"/>
  <c r="G19" i="31"/>
  <c r="K18" i="31" l="1"/>
  <c r="I84" i="33"/>
  <c r="K20" i="31" s="1"/>
  <c r="J20" i="31" s="1"/>
  <c r="J19" i="31"/>
  <c r="C15" i="1"/>
  <c r="A10" i="1" l="1"/>
  <c r="A21" i="1"/>
  <c r="A17" i="1"/>
  <c r="A13" i="1"/>
  <c r="A12" i="1"/>
  <c r="A9" i="1"/>
  <c r="A7" i="1"/>
  <c r="Q23" i="1"/>
  <c r="C23" i="1" s="1"/>
  <c r="Q19" i="1"/>
  <c r="C19" i="1" s="1"/>
  <c r="Q12" i="1"/>
  <c r="C12" i="1" s="1"/>
  <c r="Q9" i="1"/>
  <c r="Q7" i="1"/>
  <c r="C7" i="1" s="1"/>
  <c r="C25" i="1"/>
  <c r="A25" i="1"/>
  <c r="A24" i="1"/>
  <c r="O27" i="1"/>
  <c r="O3" i="1"/>
  <c r="A3" i="1" s="1"/>
  <c r="A1" i="1"/>
  <c r="V5" i="1"/>
  <c r="A5" i="1" s="1"/>
  <c r="V27" i="1"/>
  <c r="H27" i="1"/>
  <c r="A27" i="1"/>
  <c r="B77" i="2"/>
  <c r="B84" i="2"/>
  <c r="A84" i="33"/>
  <c r="B82" i="33"/>
  <c r="B81" i="33"/>
  <c r="A6" i="33"/>
  <c r="A9" i="33"/>
  <c r="A18" i="33"/>
  <c r="A17" i="33"/>
  <c r="A16" i="33"/>
  <c r="A28" i="33"/>
  <c r="A27" i="33"/>
  <c r="A26" i="33"/>
  <c r="A25" i="33"/>
  <c r="A24" i="33"/>
  <c r="A23" i="33"/>
  <c r="A88" i="33"/>
  <c r="A80" i="33"/>
  <c r="A77" i="33"/>
  <c r="B78" i="2"/>
  <c r="F22" i="42"/>
  <c r="B84" i="33" l="1"/>
  <c r="D20" i="31"/>
  <c r="B77" i="33"/>
  <c r="D18" i="31"/>
  <c r="B80" i="2"/>
  <c r="D11" i="42"/>
  <c r="D10" i="42"/>
  <c r="D9" i="42"/>
  <c r="I28" i="31"/>
  <c r="G28" i="31"/>
  <c r="I27" i="31"/>
  <c r="G27" i="31"/>
  <c r="I26" i="31"/>
  <c r="G26" i="31"/>
  <c r="I25" i="31"/>
  <c r="G25" i="31"/>
  <c r="I24" i="31"/>
  <c r="G24" i="31"/>
  <c r="I23" i="31"/>
  <c r="G23" i="31"/>
  <c r="G22" i="31"/>
  <c r="G21" i="31"/>
  <c r="G18" i="31"/>
  <c r="I17" i="31"/>
  <c r="G17" i="31"/>
  <c r="I16" i="31"/>
  <c r="G16" i="31"/>
  <c r="I15" i="31"/>
  <c r="G15" i="31"/>
  <c r="I14" i="31"/>
  <c r="G14" i="31"/>
  <c r="I13" i="31"/>
  <c r="G13" i="31"/>
  <c r="I12" i="31"/>
  <c r="G12" i="31"/>
  <c r="I11" i="31"/>
  <c r="G11" i="31"/>
  <c r="I10" i="31"/>
  <c r="G10" i="31"/>
  <c r="I9" i="31"/>
  <c r="G9" i="31"/>
  <c r="F4" i="31"/>
  <c r="C4" i="31"/>
  <c r="H40" i="8"/>
  <c r="H39" i="8"/>
  <c r="H38" i="8"/>
  <c r="H37" i="8"/>
  <c r="H36" i="8"/>
  <c r="H35" i="8"/>
  <c r="H34" i="8"/>
  <c r="E3" i="8"/>
  <c r="C118" i="33"/>
  <c r="J117" i="33"/>
  <c r="C117" i="33"/>
  <c r="J116" i="33"/>
  <c r="C116" i="33"/>
  <c r="J115" i="33"/>
  <c r="C115" i="33"/>
  <c r="J114" i="33"/>
  <c r="C114" i="33"/>
  <c r="J113" i="33"/>
  <c r="C113" i="33"/>
  <c r="K106" i="33"/>
  <c r="E106" i="33"/>
  <c r="B106" i="33"/>
  <c r="K103" i="33"/>
  <c r="E103" i="33"/>
  <c r="B103" i="33"/>
  <c r="B97" i="33"/>
  <c r="B96" i="33"/>
  <c r="B95" i="33"/>
  <c r="I88" i="33"/>
  <c r="K9" i="31" s="1"/>
  <c r="J9" i="31" s="1"/>
  <c r="I69" i="33"/>
  <c r="K28" i="31" s="1"/>
  <c r="G69" i="33"/>
  <c r="K26" i="31" s="1"/>
  <c r="B69" i="33"/>
  <c r="K24" i="31" s="1"/>
  <c r="I68" i="33"/>
  <c r="K27" i="31" s="1"/>
  <c r="G68" i="33"/>
  <c r="K25" i="31" s="1"/>
  <c r="B68" i="33"/>
  <c r="K23" i="31" s="1"/>
  <c r="B65" i="33"/>
  <c r="B64" i="33"/>
  <c r="I63" i="33"/>
  <c r="K17" i="31" s="1"/>
  <c r="B63" i="33"/>
  <c r="A63" i="33"/>
  <c r="B62" i="33"/>
  <c r="I61" i="33"/>
  <c r="K16" i="31" s="1"/>
  <c r="B61" i="33"/>
  <c r="A61" i="33"/>
  <c r="B59" i="33"/>
  <c r="B58" i="33"/>
  <c r="B57" i="33"/>
  <c r="B54" i="33"/>
  <c r="B53" i="33"/>
  <c r="B52" i="33"/>
  <c r="I51" i="33"/>
  <c r="K15" i="31" s="1"/>
  <c r="B51" i="33"/>
  <c r="A51" i="33"/>
  <c r="B50" i="33"/>
  <c r="B49" i="33"/>
  <c r="I47" i="33"/>
  <c r="K14" i="31" s="1"/>
  <c r="A47" i="33"/>
  <c r="I45" i="33"/>
  <c r="K13" i="31" s="1"/>
  <c r="A45" i="33"/>
  <c r="I41" i="33"/>
  <c r="K12" i="31" s="1"/>
  <c r="A41" i="33"/>
  <c r="I39" i="33"/>
  <c r="K11" i="31" s="1"/>
  <c r="A39" i="33"/>
  <c r="I35" i="33"/>
  <c r="K10" i="31" s="1"/>
  <c r="A35" i="33"/>
  <c r="B33" i="33"/>
  <c r="C9" i="33"/>
  <c r="C3" i="31" s="1"/>
  <c r="E6" i="33"/>
  <c r="C6" i="33"/>
  <c r="AE4" i="33"/>
  <c r="AE3" i="33"/>
  <c r="M3" i="33"/>
  <c r="K3" i="33"/>
  <c r="B100" i="33"/>
  <c r="B78" i="33"/>
  <c r="I50" i="2"/>
  <c r="I50" i="33" s="1"/>
  <c r="I34" i="2"/>
  <c r="I34" i="33" s="1"/>
  <c r="B34" i="2"/>
  <c r="B34" i="33" s="1"/>
  <c r="E28" i="2"/>
  <c r="A134" i="41" s="1"/>
  <c r="E27" i="2"/>
  <c r="E27" i="33" s="1"/>
  <c r="K21" i="31" s="1"/>
  <c r="E26" i="2"/>
  <c r="E26" i="33" s="1"/>
  <c r="E11" i="35" s="1"/>
  <c r="E25" i="2"/>
  <c r="E25" i="33" s="1"/>
  <c r="E24" i="2"/>
  <c r="E24" i="33" s="1"/>
  <c r="E23" i="2"/>
  <c r="E23" i="33" s="1"/>
  <c r="E18" i="2"/>
  <c r="C18" i="2"/>
  <c r="C18" i="33" s="1"/>
  <c r="E17" i="2"/>
  <c r="C17" i="2"/>
  <c r="C17" i="33" s="1"/>
  <c r="E16" i="2"/>
  <c r="E16" i="33" s="1"/>
  <c r="C16" i="2"/>
  <c r="AC4" i="2"/>
  <c r="AC3" i="2"/>
  <c r="A213" i="41"/>
  <c r="A215" i="41" s="1"/>
  <c r="B178" i="41"/>
  <c r="B168" i="41"/>
  <c r="A16" i="41"/>
  <c r="J46" i="35"/>
  <c r="J39" i="35"/>
  <c r="J40" i="35" s="1"/>
  <c r="J38" i="35"/>
  <c r="A36" i="35"/>
  <c r="J33" i="35"/>
  <c r="B33" i="35"/>
  <c r="B27" i="35"/>
  <c r="B26" i="35"/>
  <c r="B24" i="35"/>
  <c r="B20" i="35"/>
  <c r="B18" i="35"/>
  <c r="B16" i="35"/>
  <c r="B8" i="35"/>
  <c r="A16" i="4"/>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B80" i="33" l="1"/>
  <c r="D19" i="31"/>
  <c r="J25" i="31"/>
  <c r="A2" i="42"/>
  <c r="B1" i="52"/>
  <c r="X9" i="1"/>
  <c r="C9" i="1" s="1"/>
  <c r="E17" i="33"/>
  <c r="E18" i="33"/>
  <c r="A98" i="41"/>
  <c r="J11" i="31"/>
  <c r="J10" i="31"/>
  <c r="J14" i="31"/>
  <c r="J18" i="31"/>
  <c r="J23" i="31"/>
  <c r="A83" i="41"/>
  <c r="G18" i="2"/>
  <c r="E5" i="8"/>
  <c r="E6" i="35"/>
  <c r="G17" i="2"/>
  <c r="E28" i="33"/>
  <c r="K22" i="31" s="1"/>
  <c r="J24" i="31"/>
  <c r="J28" i="31"/>
  <c r="A12" i="41"/>
  <c r="G16" i="2"/>
  <c r="J12" i="31"/>
  <c r="J27" i="31"/>
  <c r="F31" i="42"/>
  <c r="I21" i="31"/>
  <c r="J21" i="31" s="1"/>
  <c r="E4" i="8"/>
  <c r="B135" i="41"/>
  <c r="J16" i="31"/>
  <c r="J13" i="31"/>
  <c r="J17" i="31"/>
  <c r="J15" i="31"/>
  <c r="J26" i="31"/>
  <c r="E6" i="8"/>
  <c r="C16" i="33"/>
  <c r="E8" i="35"/>
  <c r="J3" i="31"/>
  <c r="F1" i="4"/>
  <c r="J10" i="1" s="1"/>
  <c r="Q10" i="1" s="1"/>
  <c r="C10" i="1" s="1"/>
  <c r="J4" i="31"/>
  <c r="I22" i="31"/>
  <c r="A108" i="41"/>
  <c r="J23" i="35" l="1"/>
  <c r="J22" i="31"/>
</calcChain>
</file>

<file path=xl/sharedStrings.xml><?xml version="1.0" encoding="utf-8"?>
<sst xmlns="http://schemas.openxmlformats.org/spreadsheetml/2006/main" count="2995" uniqueCount="1630">
  <si>
    <t>Medicaid Provider Number:</t>
  </si>
  <si>
    <t>Medicare Provider Number:</t>
  </si>
  <si>
    <t xml:space="preserve">   Medicaid Subprovider Number 1 (Psychiatric or Rehab):</t>
  </si>
  <si>
    <t xml:space="preserve">   Medicaid Subprovider Number 2 (Psychiatric or Rehab):</t>
  </si>
  <si>
    <t>Medicaid SubProvider1 ID</t>
  </si>
  <si>
    <t>Medicaid SubProvider2 ID</t>
  </si>
  <si>
    <t>M'caid Sub 1 #</t>
  </si>
  <si>
    <t>M'caid Sub 2 #</t>
  </si>
  <si>
    <t>M'care #</t>
  </si>
  <si>
    <t>Certification:</t>
  </si>
  <si>
    <t>1.</t>
  </si>
  <si>
    <t>2.</t>
  </si>
  <si>
    <t>Name</t>
  </si>
  <si>
    <t>The following certification is to be completed by the hospital's CEO or CFO:</t>
  </si>
  <si>
    <t>Date</t>
  </si>
  <si>
    <t>Data</t>
  </si>
  <si>
    <t>Report Period From</t>
  </si>
  <si>
    <t>Reporting Period To</t>
  </si>
  <si>
    <t>Select Your Facility from the Drop-Down Menu Provided:</t>
  </si>
  <si>
    <t>SELECT HOSPITAL NAME</t>
  </si>
  <si>
    <t>M'Caid #</t>
  </si>
  <si>
    <t>Hospital CEO or CFO</t>
  </si>
  <si>
    <t>Title</t>
  </si>
  <si>
    <t>Telephone Number</t>
  </si>
  <si>
    <t>E-Mail Address</t>
  </si>
  <si>
    <t>Line #</t>
  </si>
  <si>
    <t xml:space="preserve">located in a rural area, the term "obstetrician" includes any physician with staff privileges at the </t>
  </si>
  <si>
    <t>emergency obstetric services to the general population when federal Medicaid DSH regulations</t>
  </si>
  <si>
    <t>Hospital Name</t>
  </si>
  <si>
    <t>Medicaid Provider ID</t>
  </si>
  <si>
    <t>Medicare Provider ID</t>
  </si>
  <si>
    <t>inpatients are predominantly under 18 years of age?</t>
  </si>
  <si>
    <t>Cost Report</t>
  </si>
  <si>
    <t>Begin Date(s)</t>
  </si>
  <si>
    <t>End Date(s)</t>
  </si>
  <si>
    <t>Was your hospital allowed to retain 100% of the DSH payment it received for this DSH year?</t>
  </si>
  <si>
    <t>hospital was not allowed to retain 100% of its DSH payments, please explain what circumstances were</t>
  </si>
  <si>
    <t>ALABAMA</t>
  </si>
  <si>
    <t>ALASKA</t>
  </si>
  <si>
    <t xml:space="preserve">ARIZONA </t>
  </si>
  <si>
    <t>ARKANSAS</t>
  </si>
  <si>
    <t xml:space="preserve">COLORADO </t>
  </si>
  <si>
    <t>CONNECTICUT</t>
  </si>
  <si>
    <t>DELAWARE</t>
  </si>
  <si>
    <t>DISTRICT OF COLUMBIA</t>
  </si>
  <si>
    <t>FLORIDA</t>
  </si>
  <si>
    <t>GEORGIA</t>
  </si>
  <si>
    <t>HAWAII</t>
  </si>
  <si>
    <t>IOWA</t>
  </si>
  <si>
    <t>MAINE</t>
  </si>
  <si>
    <t>MASSACHUSETTS</t>
  </si>
  <si>
    <t>MICHIGAN</t>
  </si>
  <si>
    <t>MINNESOTA</t>
  </si>
  <si>
    <t>MISSISSIPPI</t>
  </si>
  <si>
    <t>MONTANA</t>
  </si>
  <si>
    <t>NEBRASKA</t>
  </si>
  <si>
    <t>NEVADA</t>
  </si>
  <si>
    <t>NEW HAMPSHIRE</t>
  </si>
  <si>
    <t>NEW JERSEY</t>
  </si>
  <si>
    <t>NEW MEXICO</t>
  </si>
  <si>
    <t>NEW YORK</t>
  </si>
  <si>
    <t>NORTH CAROLINA</t>
  </si>
  <si>
    <t>NORTH DAKOTA</t>
  </si>
  <si>
    <t>OHIO</t>
  </si>
  <si>
    <t>Matching the federal share with an IGT/CPE is not a basis for answering this question "no".  If your</t>
  </si>
  <si>
    <t>present that prevented the hospital from retaining its payments.</t>
  </si>
  <si>
    <t>Contact Information for individuals authorized to respond to inquiries related to this survey:</t>
  </si>
  <si>
    <t>Hospital Contact:</t>
  </si>
  <si>
    <t>Outside Preparer:</t>
  </si>
  <si>
    <t>Firm Name:</t>
  </si>
  <si>
    <t>Title:</t>
  </si>
  <si>
    <t>DSH Survey Submission Checklist</t>
  </si>
  <si>
    <t>Electronic copy of Exhibit B - Self-Pay Payments</t>
  </si>
  <si>
    <t>Electronic copy of Exhibit A - Uninsured Charges / Days</t>
  </si>
  <si>
    <r>
      <t xml:space="preserve">Copies of all </t>
    </r>
    <r>
      <rPr>
        <u/>
        <sz val="12"/>
        <rFont val="Arial"/>
        <family val="2"/>
      </rPr>
      <t>out-of-state</t>
    </r>
    <r>
      <rPr>
        <sz val="12"/>
        <rFont val="Arial"/>
        <family val="2"/>
      </rPr>
      <t xml:space="preserve"> Medicaid fee-for-service PS&amp;Rs (Remittance Advice Summary or Paid Claims Summary including crossovers)</t>
    </r>
  </si>
  <si>
    <r>
      <t xml:space="preserve">Copies of all </t>
    </r>
    <r>
      <rPr>
        <u/>
        <sz val="12"/>
        <rFont val="Arial"/>
        <family val="2"/>
      </rPr>
      <t>out-of-state</t>
    </r>
    <r>
      <rPr>
        <sz val="12"/>
        <rFont val="Arial"/>
        <family val="2"/>
      </rPr>
      <t xml:space="preserve"> Medicaid managed care PS&amp;Rs (Remittance Advice Summary or Paid Claims Summary including crossovers)</t>
    </r>
  </si>
  <si>
    <t>Copies of in-state Medicaid managed care PS&amp;Rs (Remittance Advice Summary or Paid Claims Summary including crossovers)</t>
  </si>
  <si>
    <t>Did the hospital have at least two obstetricians who had staff privileges at the hospital that agreed to</t>
  </si>
  <si>
    <t>provide obstetric services to Medicaid-eligible individuals during the DSH year?  (In the case of a hospital</t>
  </si>
  <si>
    <t>Support for Section 1011 (Undocumented Alien) payments if not applied at patient level in Exhibit B</t>
  </si>
  <si>
    <t>A detailed working trial balance used to prepare each cost report (including revenues)</t>
  </si>
  <si>
    <t>Mailing Street Address</t>
  </si>
  <si>
    <t>Mailing City, State, Zip</t>
  </si>
  <si>
    <t>Explanation for Adjustment</t>
  </si>
  <si>
    <t>Column</t>
  </si>
  <si>
    <t>Schedule</t>
  </si>
  <si>
    <t>Adj. #</t>
  </si>
  <si>
    <t>TO:</t>
  </si>
  <si>
    <t>FROM:</t>
  </si>
  <si>
    <t>PROVIDER:</t>
  </si>
  <si>
    <t>Original Amount</t>
  </si>
  <si>
    <t>Adjusted Total</t>
  </si>
  <si>
    <t>Mcaid Number:</t>
  </si>
  <si>
    <t>Mcare Number:</t>
  </si>
  <si>
    <t>1.00</t>
  </si>
  <si>
    <t>Year</t>
  </si>
  <si>
    <t>Adjustment</t>
  </si>
  <si>
    <t>State:</t>
  </si>
  <si>
    <t>Year:</t>
  </si>
  <si>
    <t>Line Description</t>
  </si>
  <si>
    <t>Column Description</t>
  </si>
  <si>
    <t>Certification</t>
  </si>
  <si>
    <t>Retain 100% of DSH Payment?</t>
  </si>
  <si>
    <t>Have two OBs?</t>
  </si>
  <si>
    <t>Exempt to OB due to inpatients under age 18?</t>
  </si>
  <si>
    <t>Exempt to OB due to not offering OB on 12/22/87?</t>
  </si>
  <si>
    <t>Adjust to state's report.</t>
  </si>
  <si>
    <t>Answer</t>
  </si>
  <si>
    <t>Explanation for "No" answers:</t>
  </si>
  <si>
    <t>Submission Information  (Flows to Checklist Sheet)</t>
  </si>
  <si>
    <t>DSH Year:</t>
  </si>
  <si>
    <t>Cost Report Year 1</t>
  </si>
  <si>
    <t>Cost Report Year 2 (if applicable)</t>
  </si>
  <si>
    <t>Cost Report Year 3 (if applicable)</t>
  </si>
  <si>
    <t/>
  </si>
  <si>
    <t xml:space="preserve">Was the hospital exempt from the requirement listed under #1 above because the hospital's </t>
  </si>
  <si>
    <t>Begin</t>
  </si>
  <si>
    <t>End</t>
  </si>
  <si>
    <t>Identification of cost reports needed to cover the DSH Year:</t>
  </si>
  <si>
    <t>C.  Disclosure of Supplemental Medicaid Payments Received:</t>
  </si>
  <si>
    <t>A.  General DSH Year Information</t>
  </si>
  <si>
    <t>A. General Instructions and Identification of Cost Reports that Cover the DSH Year:</t>
  </si>
  <si>
    <t>Hospital CEO or CFO Signature</t>
  </si>
  <si>
    <t>Hospital CEO or CFO Printed Name</t>
  </si>
  <si>
    <t>Hospital CEO or CFO Telephone Number</t>
  </si>
  <si>
    <t>Hospital CEO or CFO E-Mail</t>
  </si>
  <si>
    <t>After entering state, click on "Run page setup" below to set-up the headers and footers with the state name and year (in all sheets).  This is a slow process so be patient!</t>
  </si>
  <si>
    <t>Myers and Stauffer LC</t>
  </si>
  <si>
    <t>Was the hospital exempt from the requirement listed under #1 above because it did not offer non-</t>
  </si>
  <si>
    <t>If more providers are needed, insert rows above this line. DO NOT delete this line and continue the list.</t>
  </si>
  <si>
    <t>Output Directory:</t>
  </si>
  <si>
    <t>C.  Disclosure of Other Medicaid Payments Received:</t>
  </si>
  <si>
    <t>C. Disclosure of Other Medicaid Payments Received:</t>
  </si>
  <si>
    <t>C - Disclosure of Other M'Caid Payments</t>
  </si>
  <si>
    <t>ATTN:  DSH Examinations</t>
  </si>
  <si>
    <t>Medicaid DSH Survey Adjustments</t>
  </si>
  <si>
    <t>Myers and Stauffer DSH Survey Adjustments</t>
  </si>
  <si>
    <t xml:space="preserve">were enacted on December 22, 1987?  </t>
  </si>
  <si>
    <t xml:space="preserve">inpatients are predominantly under 18 years of age? </t>
  </si>
  <si>
    <t>Questions 1-3, below, should be answered in the accordance with Sec. 1923(d) of the Social Security Act.</t>
  </si>
  <si>
    <t>- Must be in Excel (.xls or .xlsx) or CSV (.csv) using either a TAB or | (pipe symbol above the ENTER key)</t>
  </si>
  <si>
    <t>5 (a).</t>
  </si>
  <si>
    <t>5 (b).</t>
  </si>
  <si>
    <t>6 (a).</t>
  </si>
  <si>
    <t>6 (b).</t>
  </si>
  <si>
    <t>7 (a).</t>
  </si>
  <si>
    <t>7 (b).</t>
  </si>
  <si>
    <t>Please indicate with an "X" each item included or a "N/A" if not included.  Consider a separate cover letter to explain any "N/A" answers to avoid additional documentation requests.</t>
  </si>
  <si>
    <t>Electronic copy of Exhibit C for hospital-generated data (includes Medicaid eligibles, Medicare crossover, Medicaid MCO, or Out-Of-State Medicaid data that isn't supported by a state-provided or MCO-provided report)</t>
  </si>
  <si>
    <t>Please Call Myers and Stauffer if you have any questions on completing the DSH survey.</t>
  </si>
  <si>
    <t>DSH Version</t>
  </si>
  <si>
    <t>Including Section L (provider tax form) in Part II?</t>
  </si>
  <si>
    <t>Workpaper #:</t>
  </si>
  <si>
    <t>Date:</t>
  </si>
  <si>
    <t>Examiner:</t>
  </si>
  <si>
    <t>Adjust answer based on examination results.</t>
  </si>
  <si>
    <t xml:space="preserve">hospital to perform nonemergency obstetric procedures.)  </t>
  </si>
  <si>
    <t>hospital to perform nonemergency obstetric procedures.)</t>
  </si>
  <si>
    <t>Revenue code cross-walk used to prepare cost report, or supporting grouping schedules</t>
  </si>
  <si>
    <t>Financial statements or other documentation to support total charity care charges and subsidies reported on Section F of DSH Survey Part II</t>
  </si>
  <si>
    <t>DSH Payment Year:</t>
  </si>
  <si>
    <t>From:</t>
  </si>
  <si>
    <t>To:</t>
  </si>
  <si>
    <t>Signature of CEO or Other Authorized Person</t>
  </si>
  <si>
    <t>Print Name</t>
  </si>
  <si>
    <r>
      <t xml:space="preserve">Total Hospital Days Per Cost Report Excluding Swing-Bed </t>
    </r>
    <r>
      <rPr>
        <sz val="9"/>
        <rFont val="Arial"/>
        <family val="2"/>
      </rPr>
      <t>(C/R, W/S S-3, Pt. I, Col. 8, Sum of Lns. 14, 16, 17, 18.xx less lines 5 &amp; 6)</t>
    </r>
  </si>
  <si>
    <r>
      <t xml:space="preserve">Total Medicaid Hospital Days Per Cost Report Excluding Swing Bed </t>
    </r>
    <r>
      <rPr>
        <sz val="9"/>
        <rFont val="Arial"/>
        <family val="2"/>
      </rPr>
      <t>(W/S S-3, Pt. I, Col. 7, Sum of Lns. 2-4, 14, 16, 17, 18.xx less lines 5 &amp; 6)</t>
    </r>
  </si>
  <si>
    <t>Total Medicaid Eligible Days</t>
  </si>
  <si>
    <t>Total Hospital Days (excludes swing-bed)</t>
  </si>
  <si>
    <t>MIUR</t>
  </si>
  <si>
    <t>Required Federal Reporting of MIUR Data - Hospital Patient Days</t>
  </si>
  <si>
    <t>Sum of Line 6 thru Line 10</t>
  </si>
  <si>
    <t>Line 11</t>
  </si>
  <si>
    <t>Line 14 divided by Line 15</t>
  </si>
  <si>
    <t>Adjust answer based on review results.</t>
  </si>
  <si>
    <t>Questions 4-6, below, should be answered in the accordance with Sec. 1923(d) of the Social Security Act.</t>
  </si>
  <si>
    <t>During the Interim DSH Payment Year:</t>
  </si>
  <si>
    <t xml:space="preserve">Is the hospital exempt from the requirement listed under #1 above because the hospital's </t>
  </si>
  <si>
    <t>List the Names of the two Obstetricians (or case of rural hospital, Physicians) who have agreed to perform OB services:</t>
  </si>
  <si>
    <t>Is the hospital exempt from the requirement listed under #1 above because it did not offer non-</t>
  </si>
  <si>
    <t>Was the hospital open as of December 22, 1987?</t>
  </si>
  <si>
    <t>What date did the hospital open?</t>
  </si>
  <si>
    <t>The information provided above is true and accurate to the best of our ability, and supported by the financial and other records of the hospital.  I understand that a hospital that does not receive an interim DSH payment for a SFY will not be included in the independent DSH examination related to that SFY and will not be eligible for final DSH examination payment adjustments related to that SFY unless it submits a request to the MO HealthNet Division to be included in the independent DSH examination.</t>
  </si>
  <si>
    <t>If you selected "Yes" above, you must fill out the days below.  CMS requires that the State of Missouri submit the MIUR for each hospital in the state that receives a Medicaid payment.  This information is necessary for the accurate reporting of the MIUR and may affect future federal funding.</t>
  </si>
  <si>
    <t>DSH Waiver &amp; MIUR Data Form</t>
  </si>
  <si>
    <t>General Information &amp; DSH Waiver</t>
  </si>
  <si>
    <t>Note:</t>
  </si>
  <si>
    <t>If you selected "No" above, you do not need to fill out the days or certification block below.</t>
  </si>
  <si>
    <t>DSH Waiver &amp; MIUR Data</t>
  </si>
  <si>
    <t>Year Hospital opened?</t>
  </si>
  <si>
    <t xml:space="preserve">A DSH Waiver &amp; MIUR Data form is included in DSH Survey Part I. A hospital that did not receive an interim DSH payment for the year under examination and elects not to receive a Missouri Medicaid interim DSH payment for the upcoming interim DSH payment year must complete the DSH Waiver &amp; MIUR Data form and indicate it elects not to receive an interim DSH payment.  The hospital must also complete the “Days” section on the DSH Waiver &amp; MIUR Data form so the hospital’s MIUR may be calculated. However, the remainder of DSH Year Survey Part I and all of DSH Year Survey Part II do not need to be completed.  CMS requires the state of Missouri to submit the MIUR for each hospital in the state that receives a Medicaid payment.  It is important that the “Days” section is completed so the MIUR can be accurately reported to CMS as the MIUR data may affect future federal funding.    </t>
  </si>
  <si>
    <t>Does the hospital have at least two obstetricians who have staff privileges at the hospital who have agreed to</t>
  </si>
  <si>
    <t>No</t>
  </si>
  <si>
    <t>3a.</t>
  </si>
  <si>
    <t>19a.</t>
  </si>
  <si>
    <t>19b.</t>
  </si>
  <si>
    <t>3a</t>
  </si>
  <si>
    <t>3b.</t>
  </si>
  <si>
    <t>3b</t>
  </si>
  <si>
    <t>Was the hospital open as of 12/22/87?</t>
  </si>
  <si>
    <t>Reviewer:</t>
  </si>
  <si>
    <t>If you selected "No" above, you do not need to fill out the OB responses or certification block below. Please complete the OB responses on "Sec. A-C DSH Year Data".</t>
  </si>
  <si>
    <t>Questions 17-19, below, should be answered in the accordance with Sec. 1923(d) of the Social Security Act.</t>
  </si>
  <si>
    <t>Are you using the Myers and Stauffer DSH Web Portal?</t>
  </si>
  <si>
    <t>https://dsh.mslc.com</t>
  </si>
  <si>
    <t>Please upload all checklist items above to the Myers and Stauffer Web Portal. If you are unable to access the Web Portal, please call or email. Web Portal Address:</t>
  </si>
  <si>
    <t>- Must be in Excel (.xls or .xlsx) or CSV (.csv) using either a TAB or | (pipe symbol above the ENTER key).</t>
  </si>
  <si>
    <t>- Examples may include remittances, detailed general ledgers, or add-on rates.</t>
  </si>
  <si>
    <t>Description of logic used to compile Exhibit B. Include a copy of all transaction codes utilized to post payments during the cost reporting period and a description of which codes were included or excluded if applicable.</t>
  </si>
  <si>
    <t>Documentation supporting out-of-state DSH payments received</t>
  </si>
  <si>
    <t>Electronic copy of all cost reports used to prepare each DSH Survey Part II</t>
  </si>
  <si>
    <t>Documentation supporting cost report payments calculated for Medicaid/Medicare cross-overs (dual eligible cost report payments)</t>
  </si>
  <si>
    <t>Documentation supporting Medicaid Managed Care Quality Incentive Payments, or any other Medicaid Managed Care lump sum payments</t>
  </si>
  <si>
    <t>Select the "Sec. A-C DSH Year Data" tab in Excel workbook.  In row 1, select your facility from the drop-down menu provided (if not already populated).  When your facility is selected, the following fields will be populated: in-state Medicaid provider number and Medicare provider number.  Review information and indicate whether it is correct or incorrect.  If incorrect, provide correct information.</t>
  </si>
  <si>
    <t>Supporting documentation for all data elements provided within the DSH survey must be maintained for a minimum of five years from the date of survey submission.</t>
  </si>
  <si>
    <t>Yes</t>
  </si>
  <si>
    <t>Louisiana DSH Pool-Specific Qualification Questionnaire</t>
  </si>
  <si>
    <t>Answer (Yes/No)</t>
  </si>
  <si>
    <t>Facility is public (Parish, Municipal or Other Governmental).</t>
  </si>
  <si>
    <t>Facility receives matching local governmental funding.</t>
  </si>
  <si>
    <t>a.</t>
  </si>
  <si>
    <t>b.</t>
  </si>
  <si>
    <t>c.</t>
  </si>
  <si>
    <t>d.</t>
  </si>
  <si>
    <t xml:space="preserve">Effective for dates of service on or after January 21, 2010, be a hospital participating </t>
  </si>
  <si>
    <t>in the Low Income and Needy Care Collaboration.</t>
  </si>
  <si>
    <t xml:space="preserve">Effective for dates of service on or after June 30, 2016, hospitals qualifying for payments </t>
  </si>
  <si>
    <t xml:space="preserve">as major medical centers located in the central and northern areas of the State shall meet </t>
  </si>
  <si>
    <t xml:space="preserve">the following criteria (please check all applicable criteria the facility meets and provide </t>
  </si>
  <si>
    <t>supporting documentation if applicable):</t>
  </si>
  <si>
    <t xml:space="preserve">have at least 200 inpatient beds as reported on the Medicare/Medicaid cost report, </t>
  </si>
  <si>
    <t>Provider Pool Type</t>
  </si>
  <si>
    <t>Small Rural Hospital Pool:</t>
  </si>
  <si>
    <t>Non-State, Large Public (CPE) Pool:</t>
  </si>
  <si>
    <t>Ownership Type</t>
  </si>
  <si>
    <t>Owner/Operator (Private, State Gov't, Non-State Gov't)</t>
  </si>
  <si>
    <t>DSH Pool Type (Small Rural, CPE, Major Medical, LINCCA)</t>
  </si>
  <si>
    <t>Update if incorrect</t>
  </si>
  <si>
    <t xml:space="preserve">In order to determine eligibility for inclusion as a rural hospital under Act 1485 of the 1997 Louisiana Legislature, Act 1068 and Senate Concurrent </t>
  </si>
  <si>
    <t xml:space="preserve">Resolution 48 of the 1999 Louisiana Legislature, Act 1074 of the 2001 Legislature, Act 35 of the 2002 First Extraordinary Session of the Louisiana </t>
  </si>
  <si>
    <t xml:space="preserve">Legislature, Acts 526 and 1148 of the 2003 Legislature, Act 323 of the 2005 Legislature, Act 389 of the 2008 Legislature, Act 147 of the 2010 </t>
  </si>
  <si>
    <t>Legislature and our approved state plan, the Louisiana Department of Health and Hospitals requests that you provide the following data:</t>
  </si>
  <si>
    <t xml:space="preserve">I hereby certify that the information in Sections A, B, C, D, E, F, G, H, I, J, K and L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</si>
  <si>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 xml:space="preserve">I hereby certify that the information in Sections A, B, C, D, E, F, G, H, I, J, and K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</si>
  <si>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DSH Qualification</t>
  </si>
  <si>
    <t>In order for a hospital to be eligible to receive a DSH payment, the hospital must 1) have filed a year end cost report in accordance with Medicare filing guidelines, including extensions; 2) meet the qualification criteria as identified in the "DSH Qualification" tab; 3) have a minimum of 1% Medicaid days utilization percentage; and 4) meet obstetrical services criteria as identified in Section B of the "Sec. A-C DSH Year Data" tab.</t>
  </si>
  <si>
    <t xml:space="preserve">In order to qualify for Disproportionate Share Payments for FFY 2019, we must verify that </t>
  </si>
  <si>
    <t>your facility meets the qualifying criteria for a Non State, Large Public (CPE) Hospital:</t>
  </si>
  <si>
    <t xml:space="preserve">A public, non-rural community hospital is defined as any non-state, non-rural hospital </t>
  </si>
  <si>
    <t xml:space="preserve">(including hospitals with distinct part psychiatric units, long term care hospitals, rehabilitation, </t>
  </si>
  <si>
    <t xml:space="preserve">and free standing psychiatric hospitals) that is owned by a parish, city, or other local government </t>
  </si>
  <si>
    <t xml:space="preserve">agency or instrumentality; and meets the qualifying criteria for disproportionate share hospital </t>
  </si>
  <si>
    <t>High Medicaid:</t>
  </si>
  <si>
    <t>your facility meets the qualifying criteria for a DSH LINCCA Hospital:</t>
  </si>
  <si>
    <t>your facility meets the qualifying criteria for a Major Medical Center:</t>
  </si>
  <si>
    <t>be a private, non-rural hospital located in Department of Health administrative</t>
  </si>
  <si>
    <t>regions 6, 7, or 8</t>
  </si>
  <si>
    <t xml:space="preserve">Worksheet S-3, column 2, lines 1-18, for the state fiscal year ending June 30, 2015. </t>
  </si>
  <si>
    <t xml:space="preserve">For qualification purposes, inpatient beds shall exclude nursery and Medicare </t>
  </si>
  <si>
    <t>designated distinct part psychiatric unit beds,</t>
  </si>
  <si>
    <t>does not qualify as a Louisiana low-income academic hospital, and</t>
  </si>
  <si>
    <t xml:space="preserve">such qualifying hospital (or its affiliate) does have a memorandum of understanding </t>
  </si>
  <si>
    <t xml:space="preserve">executed on or after June 30, 2016, with Louisiana State University – School of </t>
  </si>
  <si>
    <t xml:space="preserve">Medicine, the purpose of which is to maintain and improve access to quality care </t>
  </si>
  <si>
    <t xml:space="preserve">for Medicaid patients in connection with the expansion of Medicaid in the state </t>
  </si>
  <si>
    <t>through the promotion, expansion, and support of graduate medical education and training.</t>
  </si>
  <si>
    <t xml:space="preserve">Facility is a general acute hospital licensed for sixty (60) beds or less and was licensed </t>
  </si>
  <si>
    <t>for sixty or less beds on July 1, 1994 and is located in a parish of less than 50,000 or a</t>
  </si>
  <si>
    <t>municipality of less than 20,000.</t>
  </si>
  <si>
    <t xml:space="preserve">Facility meets the qualifications for a sole community hospital under 42 CFR §412.92(a) or met </t>
  </si>
  <si>
    <t xml:space="preserve">the qualifications of a sole community hospital as of June 30, 2005 and subsequently converts to </t>
  </si>
  <si>
    <t xml:space="preserve">critical access hospital status. Per RS 40:1300.143(7), a hospital that did not downsize to sixty beds </t>
  </si>
  <si>
    <t>by May 16, 2003 and was not designated as rural hospital prior to July 1, 2003 does not qualify</t>
  </si>
  <si>
    <t>under this provision.</t>
  </si>
  <si>
    <t xml:space="preserve">Effective October 1, 1999, facility was licensed for no more than sixty hospital beds as of </t>
  </si>
  <si>
    <t xml:space="preserve">of less than 17,000. </t>
  </si>
  <si>
    <t xml:space="preserve">July 1, 1999, and is located in a parish with a population, as measured by the 1990 census, </t>
  </si>
  <si>
    <t>July 1, 1997, is a publicly owned and operated hospital, and is located in a parish of less</t>
  </si>
  <si>
    <t>than 50,000 or a municipality of less than 20,000.</t>
  </si>
  <si>
    <t xml:space="preserve">Effective August 8, 2001, has no more than sixty hospital beds as of June 30, 2000 and is located </t>
  </si>
  <si>
    <t>in a municipality with a population of less than 20,000 as measured by the 1990 census.</t>
  </si>
  <si>
    <t xml:space="preserve">Effective August 8, 2001, has no more than sixty hospital beds as of July 1, 1997 and is located </t>
  </si>
  <si>
    <t>in a parish with a population of less than 50,000 as measured by the 1990 and 2000 census.</t>
  </si>
  <si>
    <t xml:space="preserve">Effective August 8, 2001, was a facility licensed by the Department that had not more than sixty beds </t>
  </si>
  <si>
    <t>as of July 1, 1994, which hospital facility has been in continuous operation since July 1, 1994, is</t>
  </si>
  <si>
    <t>currently operating under a license issued by the Department, and is located in a parish with a</t>
  </si>
  <si>
    <t xml:space="preserve">population of less than 50,000 as measured by the 1990 census. </t>
  </si>
  <si>
    <t xml:space="preserve">Effective August 5, 2002, has no more than sixty hospital beds or has notified the Department as of </t>
  </si>
  <si>
    <t xml:space="preserve">March 7, 2002 of its intent to reduce its number of hospital beds to no more than sixty and is </t>
  </si>
  <si>
    <t>located, as measured by the 2000 census, in a municipality with a population of less than 13,000</t>
  </si>
  <si>
    <t>and in a parish with a population of less than 32,000.</t>
  </si>
  <si>
    <t xml:space="preserve">Effective September 20, 2003, has no more than sixty hospital beds or has notified the Department </t>
  </si>
  <si>
    <t>as of December 31, 2003 of its intent to reduce its number of hospital beds to no more than sixty</t>
  </si>
  <si>
    <t>and is located, as measured by the 2000 census, in a municipality with a population of less than 7,000,</t>
  </si>
  <si>
    <t>in a parish with a population of less than 53,000, and within ten miles of a United States military base.</t>
  </si>
  <si>
    <t>Effective September 20, 2003, has no more than sixty hospital beds as of September 26, 2002 and is</t>
  </si>
  <si>
    <t>in a parish with a population of less than 33,000.</t>
  </si>
  <si>
    <t xml:space="preserve">located, as measured by the 2000 census, in a municipality with a population of less than 10,000 and </t>
  </si>
  <si>
    <t xml:space="preserve">Effective September 20, 2003, has no more than sixty hospital beds as of January 1, 2003 and is </t>
  </si>
  <si>
    <t>located, as measured by the 2000 census, in a municipality with a population of less than 11,000</t>
  </si>
  <si>
    <t>and in a parish with a population of less than 90,000.</t>
  </si>
  <si>
    <t>Effective August 15, 2005, has no more than forty hospital beds as of January 1, 2005 and is located,</t>
  </si>
  <si>
    <t>parish with a population of less than 15,000.</t>
  </si>
  <si>
    <t xml:space="preserve">as measured by the 2000 census, in a municipality with a population of less than 3,100 and in a </t>
  </si>
  <si>
    <t>Effective September 20, 2012, has no more than sixty hospital beds as of November 1, 2013 and is</t>
  </si>
  <si>
    <t xml:space="preserve">located, as measured by the 2000 census, in a municipality with a population of less than 33,000, </t>
  </si>
  <si>
    <t>in a parish with a population of less than 15,000, and is located within three miles of Jackson Barracks.</t>
  </si>
  <si>
    <t>Facility has a LINCC Agreement on file with the LDH.</t>
  </si>
  <si>
    <t>in 1.D.1 of the Louisiana State Plan.</t>
  </si>
  <si>
    <t xml:space="preserve">Meet the definition of a public non-rural community hospital as defined in 1.D.3.e. of the </t>
  </si>
  <si>
    <t>Louisiana State Plan (below):</t>
  </si>
  <si>
    <t xml:space="preserve">In order to qualify under federal statutory criteria as a hospital serving a disproportionate share of </t>
  </si>
  <si>
    <t xml:space="preserve">indigent patients, specific criteria must be met.  These include certain staffing requirements as well </t>
  </si>
  <si>
    <t xml:space="preserve">as utilization rates for Medicaid days and indigent days.  </t>
  </si>
  <si>
    <t xml:space="preserve">standard deviation of the Medicaid utilization rates for all hospitals in the state receiving payments; </t>
  </si>
  <si>
    <r>
      <rPr>
        <b/>
        <u/>
        <sz val="10"/>
        <rFont val="Arial"/>
        <family val="2"/>
      </rPr>
      <t>Note</t>
    </r>
    <r>
      <rPr>
        <sz val="10"/>
        <rFont val="Arial"/>
        <family val="2"/>
      </rPr>
      <t xml:space="preserve">: Medicaid days include nursery days. If the hospital has a distinct part unit, days for these are </t>
    </r>
  </si>
  <si>
    <t xml:space="preserve">included in the hospital’s total and are not calculated separately.  Total days include only hospital days, not </t>
  </si>
  <si>
    <t xml:space="preserve">"swing bed" (nursing facility) days.  Per clarification received from the Centers for Medicare &amp; Medicaid Services </t>
  </si>
  <si>
    <t xml:space="preserve">(CMS), hospitals may count patient days for which the patient is eligible under a State plan (regardless of the </t>
  </si>
  <si>
    <t xml:space="preserve">with 25% low income utilization revenue per the latest filed cost report period should review their inpatient days </t>
  </si>
  <si>
    <t xml:space="preserve">for eligible Medicaid patients during this period whose stay was not covered by Medicaid to determine if there </t>
  </si>
  <si>
    <t xml:space="preserve">is a sufficient number to qualify for disproportionate share payments. If so, please complete the attached form </t>
  </si>
  <si>
    <t xml:space="preserve">detailing these patients and return to Myers and Stauffer, via the Myers and Stauffer web portal, along with the </t>
  </si>
  <si>
    <t>other required documentation.</t>
  </si>
  <si>
    <t>OR</t>
  </si>
  <si>
    <t xml:space="preserve">net patient care revenues; and inpatient charges related to charity care as a percentage of total inpatient </t>
  </si>
  <si>
    <t>charges) is greater than 25%.</t>
  </si>
  <si>
    <t>Low Income Utilization Rate Formula:</t>
  </si>
  <si>
    <t xml:space="preserve">inpatient and outpatient hospital services).  Medicaid net revenues exclude disproportionate share payments.  </t>
  </si>
  <si>
    <t>Hospital criteria for determining individuals who qualify for "free care" must be approved by the Department.</t>
  </si>
  <si>
    <t>2a.</t>
  </si>
  <si>
    <t xml:space="preserve">In addition to the qualification criteria above, effective July 1, 1994, the qualifying disproportionate share </t>
  </si>
  <si>
    <t xml:space="preserve">hospital must have a Medicaid inpatient utilization rate of at least 1%. </t>
  </si>
  <si>
    <r>
      <rPr>
        <u/>
        <sz val="10"/>
        <rFont val="Arial"/>
        <family val="2"/>
      </rPr>
      <t xml:space="preserve">Low Income Utilization Rate </t>
    </r>
    <r>
      <rPr>
        <sz val="10"/>
        <rFont val="Arial"/>
        <family val="2"/>
      </rPr>
      <t xml:space="preserve">(based on ratios of net Medicaid patient care revenues plus state subsidy to </t>
    </r>
  </si>
  <si>
    <r>
      <rPr>
        <b/>
        <u/>
        <sz val="10"/>
        <rFont val="Arial"/>
        <family val="2"/>
      </rPr>
      <t>Note</t>
    </r>
    <r>
      <rPr>
        <sz val="10"/>
        <rFont val="Arial"/>
        <family val="2"/>
      </rPr>
      <t>: Revenues are defined as "net revenues" (gross revenues less contractual adjustments and discounts for</t>
    </r>
  </si>
  <si>
    <t>A - General DSH Year Information</t>
  </si>
  <si>
    <t>DSH Pool Type</t>
  </si>
  <si>
    <t>OB 1 Name</t>
  </si>
  <si>
    <t>OB 2 Name</t>
  </si>
  <si>
    <r>
      <t>Medicaid Inpatient Utilization Rate</t>
    </r>
    <r>
      <rPr>
        <sz val="10"/>
        <rFont val="Arial"/>
        <family val="2"/>
      </rPr>
      <t xml:space="preserve"> (based on Medicaid days to total days) is greater than the mean plus one </t>
    </r>
  </si>
  <si>
    <t>Medicaid Inpatient Utilization Rate (MIUR) Formula:</t>
  </si>
  <si>
    <r>
      <t xml:space="preserve">Total Hospital Medicaid Eligible Days </t>
    </r>
    <r>
      <rPr>
        <sz val="10"/>
        <rFont val="Calibri"/>
        <family val="2"/>
      </rPr>
      <t>÷</t>
    </r>
    <r>
      <rPr>
        <sz val="10"/>
        <rFont val="Arial"/>
        <family val="2"/>
      </rPr>
      <t xml:space="preserve"> Total Hospital Days = </t>
    </r>
    <r>
      <rPr>
        <b/>
        <u/>
        <sz val="10"/>
        <rFont val="Arial"/>
        <family val="2"/>
      </rPr>
      <t>MIUR</t>
    </r>
  </si>
  <si>
    <r>
      <t xml:space="preserve">(Medicaid Hospital Patient Care Revenues + Hospital Patient Care Local/State Subsidies) </t>
    </r>
    <r>
      <rPr>
        <sz val="10"/>
        <rFont val="Calibri"/>
        <family val="2"/>
      </rPr>
      <t>÷</t>
    </r>
    <r>
      <rPr>
        <sz val="10"/>
        <rFont val="Arial"/>
        <family val="2"/>
      </rPr>
      <t xml:space="preserve"> Total Hospital Patient Care Revenues = </t>
    </r>
    <r>
      <rPr>
        <b/>
        <u/>
        <sz val="10"/>
        <rFont val="Arial"/>
        <family val="2"/>
      </rPr>
      <t>Medicaid Fraction</t>
    </r>
  </si>
  <si>
    <r>
      <t xml:space="preserve">(Free Care Inpatient Hospital Charges - Inpatient Hospital Local/State Subsidies) </t>
    </r>
    <r>
      <rPr>
        <sz val="10"/>
        <rFont val="Calibri"/>
        <family val="2"/>
      </rPr>
      <t>÷</t>
    </r>
    <r>
      <rPr>
        <sz val="10"/>
        <rFont val="Arial"/>
        <family val="2"/>
      </rPr>
      <t xml:space="preserve"> Total Hospital Inpatient Charges = </t>
    </r>
    <r>
      <rPr>
        <b/>
        <u/>
        <sz val="10"/>
        <rFont val="Arial"/>
        <family val="2"/>
      </rPr>
      <t>Charity Care Fraction</t>
    </r>
  </si>
  <si>
    <t>LIUR = Medicaid Fraction + Charity Care Fraction</t>
  </si>
  <si>
    <t>If you selected "Yes" above, you must fill out the days below.  CMS requires that the Department submit the MIUR for each hospital in the state that receives a Medicaid payment.  This information is necessary for the accurate reporting of the MIUR and may affect future federal funding.</t>
  </si>
  <si>
    <t>The information provided above is true and accurate to the best of our ability, and supported by the financial and other records of the hospital.  I understand that a hospital that does not receive an interim DSH payment for a SFY will not be included in the independent DSH examination related to that SFY and will not be eligible for final DSH examination payment adjustments related to that SFY.</t>
  </si>
  <si>
    <t>High Medicaid Pool Threshold</t>
  </si>
  <si>
    <r>
      <t xml:space="preserve">and have an affirmative reply to </t>
    </r>
    <r>
      <rPr>
        <b/>
        <u/>
        <sz val="12"/>
        <rFont val="Arial"/>
        <family val="2"/>
      </rPr>
      <t>both</t>
    </r>
    <r>
      <rPr>
        <b/>
        <sz val="12"/>
        <rFont val="Arial"/>
        <family val="2"/>
      </rPr>
      <t xml:space="preserve"> items 14-15. </t>
    </r>
  </si>
  <si>
    <t>OB License Number</t>
  </si>
  <si>
    <t>OB Medicaid Number</t>
  </si>
  <si>
    <t>OB 1 License Number</t>
  </si>
  <si>
    <t>OB 2 License Number</t>
  </si>
  <si>
    <t>OB 1 Medicaid Number</t>
  </si>
  <si>
    <t>OB 2 Medicaid Number</t>
  </si>
  <si>
    <t xml:space="preserve">meet the statutory requirement at the 'Sec. A-C DSH Year Data' tab, have an affirmative reply to at least one of items 1 - 13 listed below, </t>
  </si>
  <si>
    <t>Psychiatric Information:</t>
  </si>
  <si>
    <t>Does the hospital have a distinct part psychiatric unit?</t>
  </si>
  <si>
    <t>Is the hospital a freestanding psychiatric hospital?</t>
  </si>
  <si>
    <t xml:space="preserve">If yes, is hospital accredited by the Joint Commission on the Accreditation </t>
  </si>
  <si>
    <t>of Healthcare Organizations?</t>
  </si>
  <si>
    <t>Act 540 Questionnaire</t>
  </si>
  <si>
    <t>Act 540 only providers need only submit the highlighted items.</t>
  </si>
  <si>
    <t>LA ACT 540 Questionnaire</t>
  </si>
  <si>
    <t>I hereby certify that the information in Sections A, B, C, D, E, F, G, H, I, J, K, L, M, N, O, and P, and the DSH Qualification section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I certify that the hospital elects not to receive an interim DSH payment for the SFY under review. I understand that a hospital that does not receive an interim DSH payment for a SFY will not be included in the independent DSH examination related to that SFY and will not be eligible for final DSH examination payment adjustments related to that SFY.</t>
  </si>
  <si>
    <t>I hereby certify that the information in Sections A, B, C, D, E, F, G, H, I, J, K, L, M, N, O, and P, and the DSH Qualification section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I certify that the hospital elects not to receive an DSH payment for the SFY under review. I understand that a hospital that does not receive an interim DSH payment for a SFY will not be included in the independent DSH examination related to that SFY and will not be eligible for final DSH examination payment adjustments related to that SFY.</t>
  </si>
  <si>
    <t xml:space="preserve">I hereby certify that the information in Sections A, B, C, D, E, F, G, H, I, J, K, L, M, N, O, and P, and the DSH Qualification section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</si>
  <si>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Answer Yes/No</t>
  </si>
  <si>
    <t>Hospital Type</t>
  </si>
  <si>
    <t>Provider Information:</t>
  </si>
  <si>
    <t>1a.</t>
  </si>
  <si>
    <t>Medicaid #</t>
  </si>
  <si>
    <t>1b.</t>
  </si>
  <si>
    <t>Provider Name</t>
  </si>
  <si>
    <t>1c.</t>
  </si>
  <si>
    <t>Medicare #</t>
  </si>
  <si>
    <t>1d.</t>
  </si>
  <si>
    <t>Is this a Municipal hospital?</t>
  </si>
  <si>
    <t>2b.</t>
  </si>
  <si>
    <t>2c.</t>
  </si>
  <si>
    <t>Calculation of Uncompensated Care Cost (UCC):</t>
  </si>
  <si>
    <t>Confirmation:</t>
  </si>
  <si>
    <t>Telephone Number:</t>
  </si>
  <si>
    <t>E-Mail Address:</t>
  </si>
  <si>
    <t>Name:</t>
  </si>
  <si>
    <r>
      <t xml:space="preserve">All the data used here are ONLY for </t>
    </r>
    <r>
      <rPr>
        <b/>
        <u/>
        <sz val="10"/>
        <color indexed="10"/>
        <rFont val="Arial"/>
        <family val="2"/>
      </rPr>
      <t>SFY claims falling within the cost report period.</t>
    </r>
  </si>
  <si>
    <t>All electronic (CD or DVD - CDs or DVDs must be encrypted and/or password protected) and paper documentation can be mailed (using certified or other traceable delivery) to:</t>
  </si>
  <si>
    <t>Description of logic used to compile Exhibit A.  Include a copy of all financial classes and payer plan codes utilized during the cost report period and a description of which codes were included or excluded if applicable.</t>
  </si>
  <si>
    <t>Description of logic used to compile each Exhibit C. Include a copy of all financial classes and payer plan codes utilized during the cost report period and a description of which codes were included or excluded if applicable.</t>
  </si>
  <si>
    <t>Low-Income Needy Care Collaboration (LINCCA) Pool:</t>
  </si>
  <si>
    <t>Major Medical Center (Southwestern):</t>
  </si>
  <si>
    <t>your facility meets the qualifying criteria for a Major Medical Center (Southwestern):</t>
  </si>
  <si>
    <t xml:space="preserve">Effective for dates of service on or after June 30, 2018, hospitals qualifying for payments </t>
  </si>
  <si>
    <t xml:space="preserve">as major medical centers located in the southwestern area of the State shall meet </t>
  </si>
  <si>
    <t>be a private, non-rural hospital located in Louisiana Department of Health administrative</t>
  </si>
  <si>
    <t>region 4</t>
  </si>
  <si>
    <t xml:space="preserve">have at least 175 inpatient beds as reported on the Medicare/Medicaid cost report, </t>
  </si>
  <si>
    <t xml:space="preserve">Worksheet S-3, column 2, lines 1-18, for the state fiscal year ending June 30, 2017. </t>
  </si>
  <si>
    <t>designated distinct part psychiatric unit beds;</t>
  </si>
  <si>
    <t>have a burn intensive care unit that is reported on the Medicare/Medicaid cost report,</t>
  </si>
  <si>
    <t>Worksheet S-3, line 10, columns 1-8, for the state fiscal year ending June 30, 2017;</t>
  </si>
  <si>
    <t>does not qualify as a Louisiana low-income academic hospital; and</t>
  </si>
  <si>
    <t>e.</t>
  </si>
  <si>
    <t xml:space="preserve">does not qualify as a party to a low income and needy care collaboration agreement with </t>
  </si>
  <si>
    <t>the Louisiana Department of Health</t>
  </si>
  <si>
    <t>Major Medical Center (Central &amp; Northern):</t>
  </si>
  <si>
    <t xml:space="preserve">I hereby certify that the information in Sections A, B, C, D, E, F, G, and H, and the DSH Qualification section of the DSH Survey files are true and accurate to the best of our ability, and supported by the financial and other records of the hospital.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</si>
  <si>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Hospitals in Act 540 must complete the attached Act 540 questionnaire and sign the additional certification statement.</t>
  </si>
  <si>
    <t>Sheet2</t>
  </si>
  <si>
    <t>Sheet5</t>
  </si>
  <si>
    <t>Sec. A-C DSH Year Data</t>
  </si>
  <si>
    <t>Sheet1</t>
  </si>
  <si>
    <t>Sec. A-C DSH Year Data ADJ</t>
  </si>
  <si>
    <t>Sheet3</t>
  </si>
  <si>
    <t>Calculation</t>
  </si>
  <si>
    <t>Sheet6</t>
  </si>
  <si>
    <t>C1</t>
  </si>
  <si>
    <t>DQ1</t>
  </si>
  <si>
    <t>DQ2</t>
  </si>
  <si>
    <t>DQ3</t>
  </si>
  <si>
    <t>DQ4</t>
  </si>
  <si>
    <t>DQ5</t>
  </si>
  <si>
    <t>DQ6</t>
  </si>
  <si>
    <t>DQ7</t>
  </si>
  <si>
    <t>DQ8</t>
  </si>
  <si>
    <t>DQ9</t>
  </si>
  <si>
    <t>DQ10</t>
  </si>
  <si>
    <t>DQ11</t>
  </si>
  <si>
    <t>DQ12</t>
  </si>
  <si>
    <t>DQ13</t>
  </si>
  <si>
    <t>DQ14</t>
  </si>
  <si>
    <t>DQ15</t>
  </si>
  <si>
    <t>DQ16</t>
  </si>
  <si>
    <t>DQ17</t>
  </si>
  <si>
    <t>DQ18</t>
  </si>
  <si>
    <t>DQ19</t>
  </si>
  <si>
    <t>DQ20</t>
  </si>
  <si>
    <t>DQ21</t>
  </si>
  <si>
    <t>DQ22</t>
  </si>
  <si>
    <t>DQ23</t>
  </si>
  <si>
    <t>DQ24</t>
  </si>
  <si>
    <t>DQ25</t>
  </si>
  <si>
    <t>DQ26</t>
  </si>
  <si>
    <t>DQ27</t>
  </si>
  <si>
    <t>DQ28</t>
  </si>
  <si>
    <t>DQ29</t>
  </si>
  <si>
    <t>DQ30</t>
  </si>
  <si>
    <t>DQ31</t>
  </si>
  <si>
    <t>DQ32</t>
  </si>
  <si>
    <t>DQ33</t>
  </si>
  <si>
    <t>C2</t>
  </si>
  <si>
    <t>C3</t>
  </si>
  <si>
    <t>C4</t>
  </si>
  <si>
    <t>C5</t>
  </si>
  <si>
    <t>C6</t>
  </si>
  <si>
    <t>C7</t>
  </si>
  <si>
    <t>SAC1</t>
  </si>
  <si>
    <t>SAC2</t>
  </si>
  <si>
    <t>SAC3</t>
  </si>
  <si>
    <t>SAC4</t>
  </si>
  <si>
    <t>SAC5</t>
  </si>
  <si>
    <t>SAC6</t>
  </si>
  <si>
    <t>SAC7</t>
  </si>
  <si>
    <t>SAC8</t>
  </si>
  <si>
    <t>SAC9</t>
  </si>
  <si>
    <t>SAC10</t>
  </si>
  <si>
    <t>SAC11</t>
  </si>
  <si>
    <t>SAC12</t>
  </si>
  <si>
    <t>SAC13</t>
  </si>
  <si>
    <t>SAC14</t>
  </si>
  <si>
    <t>SAC15</t>
  </si>
  <si>
    <t>SAC16</t>
  </si>
  <si>
    <t>SAC17</t>
  </si>
  <si>
    <t>SAC18</t>
  </si>
  <si>
    <t>SAC19</t>
  </si>
  <si>
    <t>SAC20</t>
  </si>
  <si>
    <t>SAC21</t>
  </si>
  <si>
    <t>SAC22</t>
  </si>
  <si>
    <t>SAC23</t>
  </si>
  <si>
    <t>SAC24</t>
  </si>
  <si>
    <t>SAC25</t>
  </si>
  <si>
    <t>SAC26</t>
  </si>
  <si>
    <t>SAC27</t>
  </si>
  <si>
    <t>SAC28</t>
  </si>
  <si>
    <t>SAC29</t>
  </si>
  <si>
    <t>SAC30</t>
  </si>
  <si>
    <t>SAC31</t>
  </si>
  <si>
    <t>SAC32</t>
  </si>
  <si>
    <t>SAC33</t>
  </si>
  <si>
    <t>SAC34</t>
  </si>
  <si>
    <t>SAC35</t>
  </si>
  <si>
    <t>SAC36</t>
  </si>
  <si>
    <t>ASAC1</t>
  </si>
  <si>
    <t>ASAC2</t>
  </si>
  <si>
    <t>ASAC3</t>
  </si>
  <si>
    <t>ASAC4</t>
  </si>
  <si>
    <t>ASAC5</t>
  </si>
  <si>
    <t>ASAC6</t>
  </si>
  <si>
    <t>ASAC7</t>
  </si>
  <si>
    <t>ASAC8</t>
  </si>
  <si>
    <t>ASAC9</t>
  </si>
  <si>
    <t>ASAC10</t>
  </si>
  <si>
    <t>ASAC11</t>
  </si>
  <si>
    <t>ASAC12</t>
  </si>
  <si>
    <t>ASAC13</t>
  </si>
  <si>
    <t>ASAC14</t>
  </si>
  <si>
    <t>ASAC15</t>
  </si>
  <si>
    <t>ASAC16</t>
  </si>
  <si>
    <t>ASAC17</t>
  </si>
  <si>
    <t>ASAC18</t>
  </si>
  <si>
    <t>ASAC19</t>
  </si>
  <si>
    <t>ASAC20</t>
  </si>
  <si>
    <t>ASAC21</t>
  </si>
  <si>
    <t>ASAC22</t>
  </si>
  <si>
    <t>ASAC23</t>
  </si>
  <si>
    <t>ASAC24</t>
  </si>
  <si>
    <t>ASAC25</t>
  </si>
  <si>
    <t>ASAC26</t>
  </si>
  <si>
    <t>ASAC27</t>
  </si>
  <si>
    <t>ASAC28</t>
  </si>
  <si>
    <t>ASAC29</t>
  </si>
  <si>
    <t>ASAC30</t>
  </si>
  <si>
    <t>ASAC31</t>
  </si>
  <si>
    <t>ASAC32</t>
  </si>
  <si>
    <t>ASAC33</t>
  </si>
  <si>
    <t>ASAC34</t>
  </si>
  <si>
    <t>ASAC35</t>
  </si>
  <si>
    <t>ASAC36</t>
  </si>
  <si>
    <t>Calc1</t>
  </si>
  <si>
    <t>Calc2</t>
  </si>
  <si>
    <t>Calc3</t>
  </si>
  <si>
    <t>Calc4</t>
  </si>
  <si>
    <t>Calc5</t>
  </si>
  <si>
    <t>Calc6</t>
  </si>
  <si>
    <t>Calc7</t>
  </si>
  <si>
    <t>Calc8</t>
  </si>
  <si>
    <t>Calc9</t>
  </si>
  <si>
    <t>Calc10</t>
  </si>
  <si>
    <t>Calc11</t>
  </si>
  <si>
    <t>Calc12</t>
  </si>
  <si>
    <t>Calc15</t>
  </si>
  <si>
    <t>Calc16</t>
  </si>
  <si>
    <t>Calc17</t>
  </si>
  <si>
    <t>Calc18</t>
  </si>
  <si>
    <t>Calc19</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</si>
  <si>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</si>
  <si>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</si>
  <si>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</si>
  <si>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</si>
  <si>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</si>
  <si>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</si>
  <si>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</si>
  <si>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</si>
  <si>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</si>
  <si>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</si>
  <si>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</si>
  <si>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</si>
  <si>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</si>
  <si>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</si>
  <si>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</si>
  <si>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</si>
  <si>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</si>
  <si>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</si>
  <si>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</si>
  <si>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</si>
  <si>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</si>
  <si>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</si>
  <si>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</si>
  <si>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</si>
  <si>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</si>
  <si>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</si>
  <si>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</si>
  <si>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</si>
  <si>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</si>
  <si>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txtAcctNo</t>
  </si>
  <si>
    <t>Textbox - Account Number</t>
  </si>
  <si>
    <t>txtPhone</t>
  </si>
  <si>
    <t>Textbox - Phone</t>
  </si>
  <si>
    <t>txtcValue</t>
  </si>
  <si>
    <t>Textbox - Character</t>
  </si>
  <si>
    <t>txtdValue</t>
  </si>
  <si>
    <t>Textbox - Date</t>
  </si>
  <si>
    <t>txtnValue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</si>
  <si>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</si>
  <si>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</si>
  <si>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</si>
  <si>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</si>
  <si>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</si>
  <si>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</si>
  <si>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</si>
  <si>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</si>
  <si>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</si>
  <si>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</si>
  <si>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</si>
  <si>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</si>
  <si>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</si>
  <si>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</si>
  <si>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</si>
  <si>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</si>
  <si>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</si>
  <si>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</si>
  <si>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</si>
  <si>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</si>
  <si>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</si>
  <si>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</si>
  <si>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</si>
  <si>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</si>
  <si>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</si>
  <si>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</si>
  <si>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</si>
  <si>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</si>
  <si>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</si>
  <si>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</si>
  <si>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</si>
  <si>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</si>
  <si>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</si>
  <si>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</si>
  <si>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</si>
  <si>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</si>
  <si>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</si>
  <si>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Control Value</t>
  </si>
  <si>
    <t>Control Display</t>
  </si>
  <si>
    <t>AttributeName</t>
  </si>
  <si>
    <t>AttributeValue</t>
  </si>
  <si>
    <t>TemplateKey</t>
  </si>
  <si>
    <t>Version_Name</t>
  </si>
  <si>
    <t>Version_Stamp</t>
  </si>
  <si>
    <t>LastRangeID</t>
  </si>
  <si>
    <t>S</t>
  </si>
  <si>
    <t>_S000001</t>
  </si>
  <si>
    <t>Sec 1 DSH Qualification</t>
  </si>
  <si>
    <t>R</t>
  </si>
  <si>
    <t>_R000002</t>
  </si>
  <si>
    <t>C</t>
  </si>
  <si>
    <t>_C000003</t>
  </si>
  <si>
    <t>D</t>
  </si>
  <si>
    <t>SMR_Qualification1</t>
  </si>
  <si>
    <t>SMR_Qualification2</t>
  </si>
  <si>
    <t>SMR_Qualification3</t>
  </si>
  <si>
    <t>SMR_Qualification4</t>
  </si>
  <si>
    <t>SMR_Qualification5</t>
  </si>
  <si>
    <t>SMR_Qualification6</t>
  </si>
  <si>
    <t>SMR_Qualification7</t>
  </si>
  <si>
    <t>SMR_Qualification8</t>
  </si>
  <si>
    <t>SMR_Qualification9</t>
  </si>
  <si>
    <t>SMR_Qualification10</t>
  </si>
  <si>
    <t>SMR_Qualification11</t>
  </si>
  <si>
    <t>SMR_Qualification12</t>
  </si>
  <si>
    <t>SMR_Qualification13</t>
  </si>
  <si>
    <t>SMR_Qualification14</t>
  </si>
  <si>
    <t>SMR_Qualification15</t>
  </si>
  <si>
    <t>Small Rural Hosp Pool 1.</t>
  </si>
  <si>
    <t>Small Rural Hosp Pool 2.</t>
  </si>
  <si>
    <t>Small Rural Hosp Pool 3.</t>
  </si>
  <si>
    <t>Small Rural Hosp Pool 4.</t>
  </si>
  <si>
    <t>Small Rural Hosp Pool 5.</t>
  </si>
  <si>
    <t>Small Rural Hosp Pool 6.</t>
  </si>
  <si>
    <t>Small Rural Hosp Pool 7.</t>
  </si>
  <si>
    <t>Small Rural Hosp Pool 8.</t>
  </si>
  <si>
    <t>Small Rural Hosp Pool 9.</t>
  </si>
  <si>
    <t>Small Rural Hosp Pool 10.</t>
  </si>
  <si>
    <t>Small Rural Hosp Pool 11.</t>
  </si>
  <si>
    <t>Small Rural Hosp Pool 12.</t>
  </si>
  <si>
    <t>Small Rural Hosp Pool 13.</t>
  </si>
  <si>
    <t>Small Rural Hosp Pool 14.</t>
  </si>
  <si>
    <t>Small Rural Hosp Pool 15.</t>
  </si>
  <si>
    <t>CPE_Qualification1</t>
  </si>
  <si>
    <t>Non-State, Large Public CPE Pool 1</t>
  </si>
  <si>
    <t>LINCCA_Qualification1</t>
  </si>
  <si>
    <t>Low-Income Needy Care Collaboration Pool 1.</t>
  </si>
  <si>
    <t>LINCCA_Qualification2</t>
  </si>
  <si>
    <t>Low-Income Needy Care Collaboration Pool 2.</t>
  </si>
  <si>
    <t>MMC_Qualification1</t>
  </si>
  <si>
    <t>Major Medical Center (Central &amp; Northern) 1a.</t>
  </si>
  <si>
    <t>MMC_Qualification2</t>
  </si>
  <si>
    <t>Major Medical Center (Central &amp; Northern) 1b.</t>
  </si>
  <si>
    <t>MMC_Qualification3</t>
  </si>
  <si>
    <t>Major Medical Center (Central &amp; Northern) 1c.</t>
  </si>
  <si>
    <t>MMC_Qualification4</t>
  </si>
  <si>
    <t>Major Medical Center (Central &amp; Northern) 1d.</t>
  </si>
  <si>
    <t>_D000026</t>
  </si>
  <si>
    <t>Major Medical Center (Southwestern) 1a.</t>
  </si>
  <si>
    <t>_D000027</t>
  </si>
  <si>
    <t>Major Medical Center (Southwestern) 1b.</t>
  </si>
  <si>
    <t>_D000028</t>
  </si>
  <si>
    <t>Major Medical Center (Southwestern) 1c.</t>
  </si>
  <si>
    <t>_D000029</t>
  </si>
  <si>
    <t>Major Medical Center (Southwestern) 1d.</t>
  </si>
  <si>
    <t>_D000030</t>
  </si>
  <si>
    <t>Major Medical Center (Southwestern) 1e.</t>
  </si>
  <si>
    <t>HighXIX_Qualification1</t>
  </si>
  <si>
    <t>High Medicaid 1.</t>
  </si>
  <si>
    <t>HighXIX_Qualification2</t>
  </si>
  <si>
    <t>High Medicaid 2.</t>
  </si>
  <si>
    <t>HighXIX_Qualification3</t>
  </si>
  <si>
    <t>High Medicaid 2a.</t>
  </si>
  <si>
    <t>Act_540_DPP</t>
  </si>
  <si>
    <t>LA ACT 540 Questionnaire 1.</t>
  </si>
  <si>
    <t>Act_540_FSP</t>
  </si>
  <si>
    <t>LA ACT 540 Questionnaire 2.</t>
  </si>
  <si>
    <t>Act_540_Accreditation</t>
  </si>
  <si>
    <t>LA ACT 540 Questionnaire 3.</t>
  </si>
  <si>
    <t>SAC37</t>
  </si>
  <si>
    <t>_S000037</t>
  </si>
  <si>
    <t>AA</t>
  </si>
  <si>
    <t>Sec. A-C DSH Year Data Gen DSH Y</t>
  </si>
  <si>
    <t>_R000038</t>
  </si>
  <si>
    <t>_C000039</t>
  </si>
  <si>
    <t>_C000040</t>
  </si>
  <si>
    <t>_C000041</t>
  </si>
  <si>
    <t>_C000042</t>
  </si>
  <si>
    <t>_C000043</t>
  </si>
  <si>
    <t>_C000044</t>
  </si>
  <si>
    <t>_C000045</t>
  </si>
  <si>
    <t>_S000046</t>
  </si>
  <si>
    <t>AB</t>
  </si>
  <si>
    <t>Sec. A-C DSH Year Data DSH OB Qf</t>
  </si>
  <si>
    <t>_R000047</t>
  </si>
  <si>
    <t>_C000048</t>
  </si>
  <si>
    <t>_C000049</t>
  </si>
  <si>
    <t>_C000050</t>
  </si>
  <si>
    <t>_C000051</t>
  </si>
  <si>
    <t>_S000052</t>
  </si>
  <si>
    <t>AC</t>
  </si>
  <si>
    <t xml:space="preserve">Sec. A-C DSH Year Data Disc Oth </t>
  </si>
  <si>
    <t>_R000053</t>
  </si>
  <si>
    <t>_C000054</t>
  </si>
  <si>
    <t>_C000055</t>
  </si>
  <si>
    <t>_C000056</t>
  </si>
  <si>
    <t>_C000057</t>
  </si>
  <si>
    <t>_C000058</t>
  </si>
  <si>
    <t>_C000059</t>
  </si>
  <si>
    <t>_C000060</t>
  </si>
  <si>
    <t>Version</t>
  </si>
  <si>
    <t>Value</t>
  </si>
  <si>
    <t>DSH_Year_Begin</t>
  </si>
  <si>
    <t>DSH Year:  Begin</t>
  </si>
  <si>
    <t>DSH_Year_End</t>
  </si>
  <si>
    <t>DSH Year:  End</t>
  </si>
  <si>
    <t>HOSPITALNAME</t>
  </si>
  <si>
    <t>FYB_1</t>
  </si>
  <si>
    <t>3. Cost Report Year 1</t>
  </si>
  <si>
    <t>Cost Report Begin Dates</t>
  </si>
  <si>
    <t>FYB_2</t>
  </si>
  <si>
    <t>FYB_3</t>
  </si>
  <si>
    <t>5. Cost Report Year 3</t>
  </si>
  <si>
    <t>FYE_1</t>
  </si>
  <si>
    <t>Cost Report End Dates</t>
  </si>
  <si>
    <t>FYE_2</t>
  </si>
  <si>
    <t>FYE_3</t>
  </si>
  <si>
    <t>4. Cost Report Year 2</t>
  </si>
  <si>
    <t>McaidNum</t>
  </si>
  <si>
    <t>SubNum1</t>
  </si>
  <si>
    <t>SubNum2</t>
  </si>
  <si>
    <t>McareNum</t>
  </si>
  <si>
    <t>OwnerType</t>
  </si>
  <si>
    <t>DSHPool</t>
  </si>
  <si>
    <t>OBYes</t>
  </si>
  <si>
    <t>OBExempt1Yes</t>
  </si>
  <si>
    <t>OBExempt2Yes</t>
  </si>
  <si>
    <t>OpenAsOf_Exam</t>
  </si>
  <si>
    <t>OpenDate_Exam</t>
  </si>
  <si>
    <t>OBYes_Payment</t>
  </si>
  <si>
    <t>OBName1</t>
  </si>
  <si>
    <t>OBName2</t>
  </si>
  <si>
    <t>LA_OBName1</t>
  </si>
  <si>
    <t>LA_OBName2</t>
  </si>
  <si>
    <t>OBLicense_1</t>
  </si>
  <si>
    <t>OBLicense_2</t>
  </si>
  <si>
    <t>OBExempt1Yes_Payment</t>
  </si>
  <si>
    <t xml:space="preserve">5. Is the hospital exempt from the requirement listed </t>
  </si>
  <si>
    <t>OBExempt2Yes_Payment</t>
  </si>
  <si>
    <t xml:space="preserve">6. Is the hospital exempt from the requirement listed </t>
  </si>
  <si>
    <t>OBMedicaid_1</t>
  </si>
  <si>
    <t>OBMedicaid_2</t>
  </si>
  <si>
    <t>6. Medicaid Provider Number:</t>
  </si>
  <si>
    <t>7. Medicaid Subprovider Number 1 (Psychiatric or Rehab):</t>
  </si>
  <si>
    <t>8. Medicaid Subprovider Number 2 (Psychiatric or Rehab):</t>
  </si>
  <si>
    <t>9. Medicare Provider Number:</t>
  </si>
  <si>
    <t>10. Owner/Operator (Private, State Gov't, Non-State Gov't)</t>
  </si>
  <si>
    <t>11. DSH Pool Type (Small Rural, CPE, Major Medical, LINCCA)</t>
  </si>
  <si>
    <t>2. Select Your Facility from the Drop-Down Menu</t>
  </si>
  <si>
    <t>1. Did the hospital have at least two obstetricians who had staff privileges at the hospital that agreed to</t>
  </si>
  <si>
    <t xml:space="preserve">2. Was the hospital exempt from the requirement listed under #1 above because the hospital's </t>
  </si>
  <si>
    <t>3. Was the hospital exempt from the requirement listed under #1 above because it did not offer non-</t>
  </si>
  <si>
    <t>3a. Was the hospital open as of December 22, 1987?</t>
  </si>
  <si>
    <t>3b. What date did the hospital open?</t>
  </si>
  <si>
    <t>4. Does the hospital have at least two obstetricians who have staff privileges at the hospital who have agreed to</t>
  </si>
  <si>
    <t>UPL_Payments</t>
  </si>
  <si>
    <t>RetainDSHYes</t>
  </si>
  <si>
    <t>1. Was your hospital allowed to retain 100% of the DSH payment it received for this DSH year?</t>
  </si>
  <si>
    <t>_D000095</t>
  </si>
  <si>
    <t>Row 1 Explanation</t>
  </si>
  <si>
    <t>_D000096</t>
  </si>
  <si>
    <t>Row 2 Explanation</t>
  </si>
  <si>
    <t>_D000097</t>
  </si>
  <si>
    <t>Row 3 Explanation</t>
  </si>
  <si>
    <t>Signature</t>
  </si>
  <si>
    <t>Signature_Printed_Name</t>
  </si>
  <si>
    <t>Signature_Title</t>
  </si>
  <si>
    <t>Signature_Telephone</t>
  </si>
  <si>
    <t>Signature_Date</t>
  </si>
  <si>
    <t>Signature_EMail</t>
  </si>
  <si>
    <t>Contact_Name</t>
  </si>
  <si>
    <t>Contact_Title</t>
  </si>
  <si>
    <t>Contact_Phone</t>
  </si>
  <si>
    <t>Contact_Email</t>
  </si>
  <si>
    <t>Contact_StreetAddress</t>
  </si>
  <si>
    <t>Contact_CityStateZip</t>
  </si>
  <si>
    <t>Preparer_Name</t>
  </si>
  <si>
    <t>Preparer_Title</t>
  </si>
  <si>
    <t>Preparer_Firm</t>
  </si>
  <si>
    <t>Preparer_Phone</t>
  </si>
  <si>
    <t>Preparer_Email</t>
  </si>
  <si>
    <t>_S000115</t>
  </si>
  <si>
    <t>AAA</t>
  </si>
  <si>
    <t>ADJ Sec. A-C General DSH Year In</t>
  </si>
  <si>
    <t>_R000116</t>
  </si>
  <si>
    <t>_C000117</t>
  </si>
  <si>
    <t>_C000118</t>
  </si>
  <si>
    <t>_C000119</t>
  </si>
  <si>
    <t>_C000120</t>
  </si>
  <si>
    <t>_C000121</t>
  </si>
  <si>
    <t>_C000122</t>
  </si>
  <si>
    <t>_S000123</t>
  </si>
  <si>
    <t>AAB</t>
  </si>
  <si>
    <t>ADJ Sec. A-C DSH OB QLF Info</t>
  </si>
  <si>
    <t>_R000124</t>
  </si>
  <si>
    <t>_C000125</t>
  </si>
  <si>
    <t>_C000126</t>
  </si>
  <si>
    <t>_C000127</t>
  </si>
  <si>
    <t>_C000128</t>
  </si>
  <si>
    <t>_S000129</t>
  </si>
  <si>
    <t>AAC</t>
  </si>
  <si>
    <t>ADJ Sec. A-C Disc of Supp Medi</t>
  </si>
  <si>
    <t>_R000130</t>
  </si>
  <si>
    <t>_C000131</t>
  </si>
  <si>
    <t>_C000132</t>
  </si>
  <si>
    <t>_C000133</t>
  </si>
  <si>
    <t>_C000134</t>
  </si>
  <si>
    <t>_C000135</t>
  </si>
  <si>
    <t>_C000136</t>
  </si>
  <si>
    <t>_C000137</t>
  </si>
  <si>
    <t>Version_ADJ</t>
  </si>
  <si>
    <t>DSH_Year_Begin_ADJ</t>
  </si>
  <si>
    <t>DSH_Year_End_ADJ</t>
  </si>
  <si>
    <t>HOSPITALNAME_ADJ</t>
  </si>
  <si>
    <t>2. Select Your Facility from the Drop-Down Menu Provided:</t>
  </si>
  <si>
    <t>FYB_1_ADJ</t>
  </si>
  <si>
    <t>FYB_2_ADJ</t>
  </si>
  <si>
    <t>4. Cost Report Year 2 (if applicable)</t>
  </si>
  <si>
    <t>FYB_3_ADJ</t>
  </si>
  <si>
    <t>5. Cost Report Year 3 (if applicable)</t>
  </si>
  <si>
    <t>FYE_1_ADJ</t>
  </si>
  <si>
    <t>FYE_2_ADJ</t>
  </si>
  <si>
    <t>FYE_3_ADJ</t>
  </si>
  <si>
    <t>McaidNum_ADJ</t>
  </si>
  <si>
    <t>SubNum1_ADJ</t>
  </si>
  <si>
    <t>SubNum2_ADJ</t>
  </si>
  <si>
    <t>McareNum_ADJ</t>
  </si>
  <si>
    <t>OwnerType_ADJ</t>
  </si>
  <si>
    <t>DSHPool_ADJ</t>
  </si>
  <si>
    <t>OBYes_ADJ</t>
  </si>
  <si>
    <t>OBExempt1Yes_ADJ</t>
  </si>
  <si>
    <t>OBExempt2Yes_ADJ</t>
  </si>
  <si>
    <t>OpenAsOf_Exam_ADJ</t>
  </si>
  <si>
    <t>OpenDate_Exam_ADJ</t>
  </si>
  <si>
    <t>OBYes_Payment_ADJ</t>
  </si>
  <si>
    <t>OBName1_ADJ</t>
  </si>
  <si>
    <t>OBName2_ADJ</t>
  </si>
  <si>
    <t>LA_OBName1_ADJ</t>
  </si>
  <si>
    <t>LA_OBName2_ADJ</t>
  </si>
  <si>
    <t>OBExempt1Yes_Payment_ADJ</t>
  </si>
  <si>
    <t xml:space="preserve">5. Is the hospital exempt from the requirement listed under #1 above because the hospital's </t>
  </si>
  <si>
    <t>OBExempt2Yes_Payment_ADJ</t>
  </si>
  <si>
    <t>6. Is the hospital exempt from the requirement listed under #1 above because it did not offer non-</t>
  </si>
  <si>
    <t>OBLicense_1_ADJ</t>
  </si>
  <si>
    <t>OBLicense_2_ADJ</t>
  </si>
  <si>
    <t>OBMedicaid_1_ADJ</t>
  </si>
  <si>
    <t>OBMedicaid_2_ADJ</t>
  </si>
  <si>
    <t>UPL_Payments_ADJ</t>
  </si>
  <si>
    <t>RetainDSHYes_ADJ</t>
  </si>
  <si>
    <t>_D000172</t>
  </si>
  <si>
    <t>_D000173</t>
  </si>
  <si>
    <t>_D000174</t>
  </si>
  <si>
    <t>Signature_ADJ</t>
  </si>
  <si>
    <t>Signature_Printed_Name_ADJ</t>
  </si>
  <si>
    <t>Signature_Title_ADJ</t>
  </si>
  <si>
    <t>Signature_Telephone_ADJ</t>
  </si>
  <si>
    <t>Signature_Date_ADJ</t>
  </si>
  <si>
    <t>Signature_EMail_ADJ</t>
  </si>
  <si>
    <t>Contact_Name_ADJ</t>
  </si>
  <si>
    <t>Contact_Title_ADJ</t>
  </si>
  <si>
    <t>Contact_Phone_ADJ</t>
  </si>
  <si>
    <t>Contact_Email_ADJ</t>
  </si>
  <si>
    <t>Contact_StreetAddress_ADJ</t>
  </si>
  <si>
    <t>ASAC37</t>
  </si>
  <si>
    <t>Contact_CityStateZip_ADJ</t>
  </si>
  <si>
    <t>Preparer_Name_ADJ</t>
  </si>
  <si>
    <t>Preparer_Title_ADJ</t>
  </si>
  <si>
    <t>Preparer_Firm_ADJ</t>
  </si>
  <si>
    <t>Preparer_Phone_ADJ</t>
  </si>
  <si>
    <t>Preparer_Email_ADJ</t>
  </si>
  <si>
    <t>_D000210</t>
  </si>
  <si>
    <t>9. Trended UCC (after all payments) for Municipal</t>
  </si>
  <si>
    <t>_D000211</t>
  </si>
  <si>
    <t>10. SFY 2016 DSH Payments</t>
  </si>
  <si>
    <t>DWMD1</t>
  </si>
  <si>
    <t>DWMD2</t>
  </si>
  <si>
    <t>DWMD3</t>
  </si>
  <si>
    <t>DWMD4</t>
  </si>
  <si>
    <t>DWMD5</t>
  </si>
  <si>
    <t>DWMD6</t>
  </si>
  <si>
    <t>DWMD7</t>
  </si>
  <si>
    <t>DWMD8</t>
  </si>
  <si>
    <t>DWMD9</t>
  </si>
  <si>
    <t>DWMD10</t>
  </si>
  <si>
    <t>DWMD11</t>
  </si>
  <si>
    <t>DWMD12</t>
  </si>
  <si>
    <t>DWMD13</t>
  </si>
  <si>
    <t>DWMD14</t>
  </si>
  <si>
    <t>DWMD15</t>
  </si>
  <si>
    <t>DWMD16</t>
  </si>
  <si>
    <t>DWMD17</t>
  </si>
  <si>
    <t>DWMD18</t>
  </si>
  <si>
    <t>DWMD19</t>
  </si>
  <si>
    <t>DWMD20</t>
  </si>
  <si>
    <t>DWMD21</t>
  </si>
  <si>
    <t>DWMD22</t>
  </si>
  <si>
    <t>DWMD23</t>
  </si>
  <si>
    <t>_S000225</t>
  </si>
  <si>
    <t>DWM</t>
  </si>
  <si>
    <t>Sec. DSH Waiver &amp; MIUR Data</t>
  </si>
  <si>
    <t>_R000226</t>
  </si>
  <si>
    <t>_C000227</t>
  </si>
  <si>
    <t>_C000228</t>
  </si>
  <si>
    <t>_C000229</t>
  </si>
  <si>
    <t>_C000230</t>
  </si>
  <si>
    <t>_C000231</t>
  </si>
  <si>
    <t>_C000232</t>
  </si>
  <si>
    <t>_C000233</t>
  </si>
  <si>
    <t>DSH_Payment_Year_Begin</t>
  </si>
  <si>
    <t>4. DSH Payment Year From:</t>
  </si>
  <si>
    <t>DSH_Payment_Year_End</t>
  </si>
  <si>
    <t>4. DSH Payment Year To:</t>
  </si>
  <si>
    <t>Waiver_Response</t>
  </si>
  <si>
    <t>Paid_MCD_FFS_Days</t>
  </si>
  <si>
    <t xml:space="preserve">6. Missouri Total Paid Medicaid FFS Days </t>
  </si>
  <si>
    <t>Paid_MCD_MCO_Days</t>
  </si>
  <si>
    <t xml:space="preserve">7. Missouri Total Paid Medicaid Managed Care Days </t>
  </si>
  <si>
    <t>Paid_FFS_Xover_Days</t>
  </si>
  <si>
    <t xml:space="preserve">8. Missouri Total Paid Medicaid FFS Crossover Days </t>
  </si>
  <si>
    <t>OME_Days</t>
  </si>
  <si>
    <t>9. Missouri Other Medicaid Eligible Days (No Medicaid Payment)</t>
  </si>
  <si>
    <t>Paid_OOS_MCD_Days</t>
  </si>
  <si>
    <t>10. Out-of-State Paid Medicaid Days  (Include FFS, Medicaid Managed Care, FFS Crossover, and Other Eligible)</t>
  </si>
  <si>
    <t>TotHospDaysperCR</t>
  </si>
  <si>
    <t>11. Total Hospital Days Per Cost Report Excluding Swing-Bed (C/R, W/S S-3, Pt. I, Col. 8, Sum of Lns. 14, 16, 17, 18.xx less lines 5 &amp; 6)</t>
  </si>
  <si>
    <t>MCDHospDaysperCR</t>
  </si>
  <si>
    <t>12. Total Medicaid Hospital Days Per Cost Report Excluding Swing Bed (W/S S-3, Pt. I, Col. 7, Sum of Lns. 2-4, 14, 16, 17, 18.xx less lines 5 &amp; 6)</t>
  </si>
  <si>
    <t>UnreconciledDays</t>
  </si>
  <si>
    <t>13. Unreconciled Medicaid Hospital Days (Primary Medicaid Days including Out-of-State less Cost Report Total) (please include explanation on Variance tab)</t>
  </si>
  <si>
    <t>MedicaidEligDays</t>
  </si>
  <si>
    <t>14. Total Medicaid Eligible Days</t>
  </si>
  <si>
    <t>TotHospDays</t>
  </si>
  <si>
    <t>15. Total Hospital Days (excludes swing-bed)</t>
  </si>
  <si>
    <t>DSHWaiverMIUR</t>
  </si>
  <si>
    <t>16. MIUR</t>
  </si>
  <si>
    <t>OBYes_Waiver</t>
  </si>
  <si>
    <t>17. Does the hospital have at least two obstetricians who have staff privileges at the hospital who have agreed to</t>
  </si>
  <si>
    <t>Waiver_OB_1</t>
  </si>
  <si>
    <t>Obstetrician 1</t>
  </si>
  <si>
    <t>Waiver_OB_2</t>
  </si>
  <si>
    <t>Obstetrician 2</t>
  </si>
  <si>
    <t>OBExempt1Yes_Waiver</t>
  </si>
  <si>
    <t xml:space="preserve">18. Is the hospital exempt from the requirement listed under #1 above because the hospital's </t>
  </si>
  <si>
    <t>OBExempt2Yes_Waiver</t>
  </si>
  <si>
    <t xml:space="preserve">19. Is the hospital exempt from the requirement listed under #1 above because the hospital's </t>
  </si>
  <si>
    <t>OpenAsOf_Waiver</t>
  </si>
  <si>
    <t>19a. Was the hospital open as of December 22, 1987?</t>
  </si>
  <si>
    <t>OpenDate_Waiver</t>
  </si>
  <si>
    <t>19b. What date did the hospital open?</t>
  </si>
  <si>
    <t>WaiverSignature</t>
  </si>
  <si>
    <t>WaiverPrintedName</t>
  </si>
  <si>
    <t>WaiverTitle</t>
  </si>
  <si>
    <t>WaiverDate</t>
  </si>
  <si>
    <t>A1:T215</t>
  </si>
  <si>
    <t>A2:T215</t>
  </si>
  <si>
    <t>L2:L215</t>
  </si>
  <si>
    <t>L22</t>
  </si>
  <si>
    <t>L26</t>
  </si>
  <si>
    <t>L32</t>
  </si>
  <si>
    <t>L36</t>
  </si>
  <si>
    <t>L40</t>
  </si>
  <si>
    <t>L43</t>
  </si>
  <si>
    <t>L46</t>
  </si>
  <si>
    <t>L51</t>
  </si>
  <si>
    <t>L56</t>
  </si>
  <si>
    <t>L61</t>
  </si>
  <si>
    <t>L65</t>
  </si>
  <si>
    <t>L69</t>
  </si>
  <si>
    <t>L73</t>
  </si>
  <si>
    <t>L77</t>
  </si>
  <si>
    <t>L79</t>
  </si>
  <si>
    <t>L87</t>
  </si>
  <si>
    <t>L102</t>
  </si>
  <si>
    <t>L105</t>
  </si>
  <si>
    <t>L117</t>
  </si>
  <si>
    <t>L120</t>
  </si>
  <si>
    <t>L125</t>
  </si>
  <si>
    <t>L127</t>
  </si>
  <si>
    <t>L143</t>
  </si>
  <si>
    <t>L146</t>
  </si>
  <si>
    <t>L151</t>
  </si>
  <si>
    <t>L154</t>
  </si>
  <si>
    <t>L156</t>
  </si>
  <si>
    <t>L166</t>
  </si>
  <si>
    <t>L187</t>
  </si>
  <si>
    <t>L203</t>
  </si>
  <si>
    <t>L211</t>
  </si>
  <si>
    <t>L213</t>
  </si>
  <si>
    <t>L215</t>
  </si>
  <si>
    <t>A1:Q28</t>
  </si>
  <si>
    <t>A2:Q28</t>
  </si>
  <si>
    <t>C2:C6</t>
  </si>
  <si>
    <t>E2:E6</t>
  </si>
  <si>
    <t>K2:K3</t>
  </si>
  <si>
    <t>C8:G9</t>
  </si>
  <si>
    <t>C12:C18</t>
  </si>
  <si>
    <t>E12:E18</t>
  </si>
  <si>
    <t>E21:E28</t>
  </si>
  <si>
    <t>A30:Q69</t>
  </si>
  <si>
    <t>A31:Q69</t>
  </si>
  <si>
    <t>I31:I51</t>
  </si>
  <si>
    <t>B56:E69</t>
  </si>
  <si>
    <t>G56:G69</t>
  </si>
  <si>
    <t>I56:I69</t>
  </si>
  <si>
    <t>A72:Q117</t>
  </si>
  <si>
    <t>A73:Q117</t>
  </si>
  <si>
    <t>I73:I87</t>
  </si>
  <si>
    <t>B92:N96</t>
  </si>
  <si>
    <t>B101:B105</t>
  </si>
  <si>
    <t>E101:G105</t>
  </si>
  <si>
    <t>K101:M105</t>
  </si>
  <si>
    <t>C110:F117</t>
  </si>
  <si>
    <t>J110:M116</t>
  </si>
  <si>
    <t>K3</t>
  </si>
  <si>
    <t>E6</t>
  </si>
  <si>
    <t>C9</t>
  </si>
  <si>
    <t>C16</t>
  </si>
  <si>
    <t>C17</t>
  </si>
  <si>
    <t>C18</t>
  </si>
  <si>
    <t>E16</t>
  </si>
  <si>
    <t>E17</t>
  </si>
  <si>
    <t>E18</t>
  </si>
  <si>
    <t>E23</t>
  </si>
  <si>
    <t>E24</t>
  </si>
  <si>
    <t>E25</t>
  </si>
  <si>
    <t>E26</t>
  </si>
  <si>
    <t>E27</t>
  </si>
  <si>
    <t>E28</t>
  </si>
  <si>
    <t>I35</t>
  </si>
  <si>
    <t>I39</t>
  </si>
  <si>
    <t>I41</t>
  </si>
  <si>
    <t>I45</t>
  </si>
  <si>
    <t>I51</t>
  </si>
  <si>
    <t>B58</t>
  </si>
  <si>
    <t>B59</t>
  </si>
  <si>
    <t>B68</t>
  </si>
  <si>
    <t>B69</t>
  </si>
  <si>
    <t>G68</t>
  </si>
  <si>
    <t>G69</t>
  </si>
  <si>
    <t>I61</t>
  </si>
  <si>
    <t>I63</t>
  </si>
  <si>
    <t>I68</t>
  </si>
  <si>
    <t>I69</t>
  </si>
  <si>
    <t>I87</t>
  </si>
  <si>
    <t>B94</t>
  </si>
  <si>
    <t>B95</t>
  </si>
  <si>
    <t>B96</t>
  </si>
  <si>
    <t>B102</t>
  </si>
  <si>
    <t>B105</t>
  </si>
  <si>
    <t>E102</t>
  </si>
  <si>
    <t>E105</t>
  </si>
  <si>
    <t>K102</t>
  </si>
  <si>
    <t>K105</t>
  </si>
  <si>
    <t>C112</t>
  </si>
  <si>
    <t>C113</t>
  </si>
  <si>
    <t>C114</t>
  </si>
  <si>
    <t>C115</t>
  </si>
  <si>
    <t>C116</t>
  </si>
  <si>
    <t>C117</t>
  </si>
  <si>
    <t>J112</t>
  </si>
  <si>
    <t>J113</t>
  </si>
  <si>
    <t>J114</t>
  </si>
  <si>
    <t>J115</t>
  </si>
  <si>
    <t>J116</t>
  </si>
  <si>
    <t>E36</t>
  </si>
  <si>
    <t>E38</t>
  </si>
  <si>
    <t>G18</t>
  </si>
  <si>
    <t>A1:O87</t>
  </si>
  <si>
    <t>A13:O87</t>
  </si>
  <si>
    <t>E13:E14</t>
  </si>
  <si>
    <t>G13:G18</t>
  </si>
  <si>
    <t>J21:J47</t>
  </si>
  <si>
    <t>B52:G55</t>
  </si>
  <si>
    <t>J52:J66</t>
  </si>
  <si>
    <t>B78:B87</t>
  </si>
  <si>
    <t>G78:G79</t>
  </si>
  <si>
    <t>E14</t>
  </si>
  <si>
    <t>G14</t>
  </si>
  <si>
    <t>J26</t>
  </si>
  <si>
    <t>J27</t>
  </si>
  <si>
    <t>J28</t>
  </si>
  <si>
    <t>J29</t>
  </si>
  <si>
    <t>J30</t>
  </si>
  <si>
    <t>J31</t>
  </si>
  <si>
    <t>J32</t>
  </si>
  <si>
    <t>J33</t>
  </si>
  <si>
    <t>J38</t>
  </si>
  <si>
    <t>J39</t>
  </si>
  <si>
    <t>J40</t>
  </si>
  <si>
    <t>J47</t>
  </si>
  <si>
    <t>B54</t>
  </si>
  <si>
    <t>B55</t>
  </si>
  <si>
    <t>J57</t>
  </si>
  <si>
    <t>J60</t>
  </si>
  <si>
    <t>J64</t>
  </si>
  <si>
    <t>J66</t>
  </si>
  <si>
    <t>B79</t>
  </si>
  <si>
    <t>B83</t>
  </si>
  <si>
    <t>B87</t>
  </si>
  <si>
    <t>G79</t>
  </si>
  <si>
    <t>_C000259</t>
  </si>
  <si>
    <t>5. Waive interim DSH payment for SFY?</t>
  </si>
  <si>
    <t>*Interim DSH Payment Year</t>
  </si>
  <si>
    <t>DSH Year From</t>
  </si>
  <si>
    <t>DSH Year To</t>
  </si>
  <si>
    <t>Survey Version</t>
  </si>
  <si>
    <t>DSH Examination Year</t>
  </si>
  <si>
    <t xml:space="preserve">Cost Report Year </t>
  </si>
  <si>
    <t xml:space="preserve">*Interim DSH Payment Year </t>
  </si>
  <si>
    <t>Firm Name</t>
  </si>
  <si>
    <t>#M&amp;SDSH17</t>
  </si>
  <si>
    <t>DO NOT DELETE THIS SHEET!</t>
  </si>
  <si>
    <t>2d.</t>
  </si>
  <si>
    <t>2e.</t>
  </si>
  <si>
    <t>In-State Medicaid claims shortfall/(longfall) *GME Pymts to Xover claims included</t>
  </si>
  <si>
    <t>OOS Medicaid patients shortfall/(longfall)</t>
  </si>
  <si>
    <t>1011 Payments</t>
  </si>
  <si>
    <t>Tax Assessment Effect allocated to Medicaid costs</t>
  </si>
  <si>
    <t>SFY2016 Managed Care HAF / Med Ed payments and HIP HAF Settlements</t>
  </si>
  <si>
    <t>Medicaid shortfall/(longfall) after all payments (GME to crossover pymts, 1011 pymts, Managed Care HAF/Med Ed payments and HIP HAF settlements, etc.) and Tax Assessment Effect</t>
  </si>
  <si>
    <t>Survey Part II, Section H, Ln.145, Col.AV+AX</t>
  </si>
  <si>
    <t>Survey Part II, Section I, Ln.143, Col.X+Z</t>
  </si>
  <si>
    <t>Survey Part II, Section E, Ln.7</t>
  </si>
  <si>
    <t>Survey Part II, Section L, Ln.23, Col.K</t>
  </si>
  <si>
    <t>Survey Part I, Section C, 1+2+3</t>
  </si>
  <si>
    <t>2=2a+2b-2c+2d-2e</t>
  </si>
  <si>
    <t>CY Y1</t>
  </si>
  <si>
    <t xml:space="preserve"> Survey Part II Y1</t>
  </si>
  <si>
    <t>CY Y2</t>
  </si>
  <si>
    <t xml:space="preserve"> Survey Part II Y2</t>
  </si>
  <si>
    <t>In-State Uninsured claims shortfall/(longfall)</t>
  </si>
  <si>
    <t>Tax Assessment Effect allocated to uninsured costs</t>
  </si>
  <si>
    <t>Uninsured shortfall/(longfall) after Tax Assessment Effect</t>
  </si>
  <si>
    <t>Survey Part II, Section H, Ln.145, Col.AR+AT</t>
  </si>
  <si>
    <t>Survey Part II, Section L, Ln.24, Col.K</t>
  </si>
  <si>
    <t>3=3a+3b</t>
  </si>
  <si>
    <t>SFY2016 calculated UCC</t>
  </si>
  <si>
    <t>OOS DSH Payments</t>
  </si>
  <si>
    <t>SFY2016 calculated UCC after OOS DSH Payments</t>
  </si>
  <si>
    <t>4=2+3</t>
  </si>
  <si>
    <t xml:space="preserve">Survey Part II, Section E, Ln.8 </t>
  </si>
  <si>
    <t>6=4-5</t>
  </si>
  <si>
    <t xml:space="preserve">We used all the information from submitted SFY 2016 DSH HSL survey I and II to complete the above calculation, and the days, charges, and payments reported above are only for claims covering </t>
  </si>
  <si>
    <t>SFY2016 (7/1/2015-6/30/2016). We understand the above is a preliminary calculation only, and the final result is subject to Myers &amp; Stauffer's review and adjustment.</t>
  </si>
  <si>
    <t>(Should include all non-claim specific payments for hospital services such as lump sum payments for full Medicaid pricing (FMP), supplementals, quality payments, bonus payments, capitation payments received by the hospital (not by the MCO), or other incentive payments.</t>
  </si>
  <si>
    <t>NOTE: Hospital portion of supplemental payments reported on DSH Survey Part II, Section E, Question 14 should be reported here if paid on a SFY basis.</t>
  </si>
  <si>
    <t>ASAC38</t>
  </si>
  <si>
    <t>ASAC39</t>
  </si>
  <si>
    <t>SAC38</t>
  </si>
  <si>
    <t>SAC39</t>
  </si>
  <si>
    <t>Mcaid_Lump_Sum_Payments</t>
  </si>
  <si>
    <t>1. Medicaid Supplemental Payments</t>
  </si>
  <si>
    <t>3. Total Medicaid &amp; MCO Supplemental Payments</t>
  </si>
  <si>
    <t>MCO_Lump_Sum_Payments</t>
  </si>
  <si>
    <t>2. Medicaid MCO Supplemental Payments</t>
  </si>
  <si>
    <t>Mcaid_Lump_Sum_Payments_ADJ</t>
  </si>
  <si>
    <t>1. Adjusted Medicaid Supplemental Payments</t>
  </si>
  <si>
    <t>MCO_Lump_Sum_Payments_ADJ</t>
  </si>
  <si>
    <t>2. Adjusted Medicaid MCO Supplemental Payments</t>
  </si>
  <si>
    <t xml:space="preserve">3. Adjusted Total Medicaid and MCO Supplemental Payments </t>
  </si>
  <si>
    <t>Please check all items submitted and complete this checklist to submit with your survey.</t>
  </si>
  <si>
    <t>All supporting documents should be in ELECTRONIC VERSION - Format can be Excel (xls), Access (mdb), Dbase (dbf), Comma Separated Values (CSV); Word or PDF.</t>
  </si>
  <si>
    <t>- PDF</t>
  </si>
  <si>
    <t>- Word or PDF</t>
  </si>
  <si>
    <t>Please indicate the supporting file name here:</t>
  </si>
  <si>
    <t>Generic Instructions</t>
  </si>
  <si>
    <t>Select the "Sec. A-C DSH Year Data" tab in Excel workbook. In row 1, select your facility from the drop-down menu provided (if not already populated). When your facility is selected, the following fields will be populated: in-state Medicaid provider number and Medicare provider number. Review information and indicate whether it is correct or incorrect. If incorrect, provide correct information.</t>
  </si>
  <si>
    <t xml:space="preserve">Provide your cost reporting periods that are needed to completely cover the DSH year. If the end date for cost report period 1 is before the end date of the DSH year, report your next cost reporting period (cost report 2). If this cost report ends prior to the end of the DSH year, report your next cost reporting period (cost report 3). The cost reporting periods must cover the entire DSH year. </t>
  </si>
  <si>
    <t xml:space="preserve">The hospital CEO or CFO must certify the accuracy of the survey responses. Provide hospital and outside preparer contacts who can respond to requests for additional information and answer questions related to the hospital's responses. </t>
  </si>
  <si>
    <t>INDIANA</t>
  </si>
  <si>
    <t>Calculation:</t>
  </si>
  <si>
    <t>1.
2.
3.
4.</t>
  </si>
  <si>
    <t xml:space="preserve">This tab is to allow the hospital to review the submitted calculated HSL prior to submitting the survey. 
Complete Line 1d, indicating whether your hospital facility is a municipal hospital.
Complete lines 2 through 5 data from Survey Part II per instructions. Please do NOT change the formulas.
Line 6 is the submitted Estimated SFY 2016 UCC after all payments and index effects. </t>
  </si>
  <si>
    <t>Medicaid and Medicaid Managed Care supplemental payments should include all non-claims payments for hospital services paid on the state fiscal year. This includes, but is not limited to) UPL payments, Medicaid GME payments, bonus payments, incentive payments, full Medicaid pricing (FMP) payments, etc. However, DSH payments should NOT be included.</t>
  </si>
  <si>
    <t>N/A</t>
  </si>
  <si>
    <t>All payments prepopulated in this section need to be carefully reviewed and verified; Any adjustments made must be supported by sepreatly submitted supporting documents.
*Non-Claim Specific payments paid based on the state fiscal year.</t>
  </si>
  <si>
    <t xml:space="preserve">Answer the DSH question.  The hospital CEO or CFO must certify the accuracy of the survey responses.  Provide hospital and outside preparer contacts who can respond to requests for additional information and answer questions related to the hospital's responses. </t>
  </si>
  <si>
    <t>Payment Amount</t>
  </si>
  <si>
    <r>
      <rPr>
        <b/>
        <sz val="10"/>
        <color indexed="12"/>
        <rFont val="Arial"/>
        <family val="2"/>
      </rPr>
      <t xml:space="preserve">Accountants Agreed-Upon Procedures Report, if applicable </t>
    </r>
    <r>
      <rPr>
        <b/>
        <sz val="10"/>
        <rFont val="Arial"/>
        <family val="2"/>
      </rPr>
      <t>(see cover letter).</t>
    </r>
  </si>
  <si>
    <r>
      <t>Electronic copy of the Excel Survey - Please name it "</t>
    </r>
    <r>
      <rPr>
        <b/>
        <sz val="10"/>
        <color indexed="12"/>
        <rFont val="Arial"/>
        <family val="2"/>
      </rPr>
      <t>Medicaid # - Provider Name - SFY2016 HSL Survey - Part I/II</t>
    </r>
    <r>
      <rPr>
        <b/>
        <sz val="10"/>
        <rFont val="Arial"/>
        <family val="2"/>
      </rPr>
      <t>"</t>
    </r>
  </si>
  <si>
    <r>
      <rPr>
        <b/>
        <sz val="10"/>
        <color indexed="12"/>
        <rFont val="Arial"/>
        <family val="2"/>
      </rPr>
      <t>Signature on Certification</t>
    </r>
    <r>
      <rPr>
        <b/>
        <sz val="10"/>
        <rFont val="Arial"/>
        <family val="2"/>
      </rPr>
      <t xml:space="preserve"> (hand-written)  (Survey-Sec.A-B, Page 2)</t>
    </r>
  </si>
  <si>
    <r>
      <t xml:space="preserve">Electronic copy of </t>
    </r>
    <r>
      <rPr>
        <b/>
        <sz val="10"/>
        <color indexed="12"/>
        <rFont val="Arial"/>
        <family val="2"/>
      </rPr>
      <t>Exhibit A - Support of Uninsured I/P and O/P Hospital Services</t>
    </r>
  </si>
  <si>
    <r>
      <t>- If the submitted supporting file was not named "</t>
    </r>
    <r>
      <rPr>
        <sz val="10"/>
        <color indexed="12"/>
        <rFont val="Arial"/>
        <family val="2"/>
      </rPr>
      <t>Medicaid # - Provider Name - Exhibit A</t>
    </r>
    <r>
      <rPr>
        <sz val="10"/>
        <rFont val="Arial"/>
        <family val="2"/>
      </rPr>
      <t>", please indicate the file name below:</t>
    </r>
  </si>
  <si>
    <r>
      <t xml:space="preserve">Electronic copy of Exhibit </t>
    </r>
    <r>
      <rPr>
        <b/>
        <sz val="10"/>
        <color indexed="12"/>
        <rFont val="Arial"/>
        <family val="2"/>
      </rPr>
      <t>B - Support of Uninsured I/P and O/P Hospital Services - CASH payments</t>
    </r>
  </si>
  <si>
    <r>
      <t>- If the submitted supporting file was not named "</t>
    </r>
    <r>
      <rPr>
        <sz val="10"/>
        <color indexed="12"/>
        <rFont val="Arial"/>
        <family val="2"/>
      </rPr>
      <t>Medicaid # - Provider Name - Exhibit B</t>
    </r>
    <r>
      <rPr>
        <sz val="10"/>
        <rFont val="Arial"/>
        <family val="2"/>
      </rPr>
      <t>", please indicate the file name below:</t>
    </r>
  </si>
  <si>
    <r>
      <t xml:space="preserve">Electronic copy of </t>
    </r>
    <r>
      <rPr>
        <b/>
        <sz val="10"/>
        <color indexed="12"/>
        <rFont val="Arial"/>
        <family val="2"/>
      </rPr>
      <t>Exhibit C - Support of In-State Medicaid-Eligible Not on Medicaid Paid Claims Data</t>
    </r>
  </si>
  <si>
    <r>
      <t>- If the submitted supporting file was not named "</t>
    </r>
    <r>
      <rPr>
        <sz val="10"/>
        <color indexed="12"/>
        <rFont val="Arial"/>
        <family val="2"/>
      </rPr>
      <t>Medicaid # - Provider Name - Exhibit C</t>
    </r>
    <r>
      <rPr>
        <sz val="10"/>
        <rFont val="Arial"/>
        <family val="2"/>
      </rPr>
      <t>", please indicate the file name below:</t>
    </r>
  </si>
  <si>
    <r>
      <t>Electronic copy of E</t>
    </r>
    <r>
      <rPr>
        <b/>
        <sz val="10"/>
        <color indexed="12"/>
        <rFont val="Arial"/>
        <family val="2"/>
      </rPr>
      <t>xhibit D - Support of OOS (Out-Of-State) Hospital Services</t>
    </r>
  </si>
  <si>
    <r>
      <t>- If the submitted supporting file was not named "</t>
    </r>
    <r>
      <rPr>
        <sz val="10"/>
        <color indexed="12"/>
        <rFont val="Arial"/>
        <family val="2"/>
      </rPr>
      <t>Medicaid # - Provider Name - Exhibit D</t>
    </r>
    <r>
      <rPr>
        <sz val="10"/>
        <rFont val="Arial"/>
        <family val="2"/>
      </rPr>
      <t>", please indicate the file name below:</t>
    </r>
  </si>
  <si>
    <r>
      <t xml:space="preserve">Electronic copy of </t>
    </r>
    <r>
      <rPr>
        <b/>
        <sz val="10"/>
        <color indexed="12"/>
        <rFont val="Arial"/>
        <family val="2"/>
      </rPr>
      <t>Verified Possible Duplicates and Overlaps</t>
    </r>
  </si>
  <si>
    <r>
      <t>- If the submitted supporting file was not named "</t>
    </r>
    <r>
      <rPr>
        <sz val="10"/>
        <color indexed="12"/>
        <rFont val="Arial"/>
        <family val="2"/>
      </rPr>
      <t>Medicaid # - Provider Name - Validated Possibles</t>
    </r>
    <r>
      <rPr>
        <sz val="10"/>
        <rFont val="Arial"/>
        <family val="2"/>
      </rPr>
      <t>", please indicate the file name below:</t>
    </r>
  </si>
  <si>
    <r>
      <t>Electronic copy of Support for</t>
    </r>
    <r>
      <rPr>
        <b/>
        <sz val="10"/>
        <color indexed="12"/>
        <rFont val="Arial"/>
        <family val="2"/>
      </rPr>
      <t xml:space="preserve"> Section 1011 (Undocumented Alien) payments</t>
    </r>
    <r>
      <rPr>
        <b/>
        <sz val="10"/>
        <rFont val="Arial"/>
        <family val="2"/>
      </rPr>
      <t xml:space="preserve"> if not applied at patient level in Exhibit A</t>
    </r>
  </si>
  <si>
    <r>
      <t xml:space="preserve">Electronic copy of documentation supporting </t>
    </r>
    <r>
      <rPr>
        <b/>
        <sz val="10"/>
        <color indexed="12"/>
        <rFont val="Arial"/>
        <family val="2"/>
      </rPr>
      <t xml:space="preserve">out-of-state DSH payments (if there's any) </t>
    </r>
    <r>
      <rPr>
        <b/>
        <sz val="10"/>
        <rFont val="Arial"/>
        <family val="2"/>
      </rPr>
      <t>received for SFY 2016</t>
    </r>
  </si>
  <si>
    <r>
      <t xml:space="preserve">Electronic copy of </t>
    </r>
    <r>
      <rPr>
        <b/>
        <sz val="10"/>
        <color indexed="12"/>
        <rFont val="Arial"/>
        <family val="2"/>
      </rPr>
      <t>cost reports</t>
    </r>
    <r>
      <rPr>
        <b/>
        <sz val="10"/>
        <rFont val="Arial"/>
        <family val="2"/>
      </rPr>
      <t xml:space="preserve"> used to CHANGE DSH Survey Part II </t>
    </r>
    <r>
      <rPr>
        <b/>
        <sz val="10"/>
        <color indexed="12"/>
        <rFont val="Arial"/>
        <family val="2"/>
      </rPr>
      <t>*</t>
    </r>
    <r>
      <rPr>
        <b/>
        <sz val="10"/>
        <color indexed="10"/>
        <rFont val="Arial"/>
        <family val="2"/>
      </rPr>
      <t>ONLY If Sec.G of Survey Part II prepopulated data was changed.</t>
    </r>
  </si>
  <si>
    <r>
      <t xml:space="preserve">Copy of Financial statements or other document(s) to support </t>
    </r>
    <r>
      <rPr>
        <b/>
        <sz val="10"/>
        <color indexed="12"/>
        <rFont val="Arial"/>
        <family val="2"/>
      </rPr>
      <t>cash subsidies and charity charges</t>
    </r>
    <r>
      <rPr>
        <b/>
        <sz val="10"/>
        <rFont val="Arial"/>
        <family val="2"/>
      </rPr>
      <t xml:space="preserve"> </t>
    </r>
  </si>
  <si>
    <r>
      <t xml:space="preserve">Documentation supporting </t>
    </r>
    <r>
      <rPr>
        <b/>
        <sz val="10"/>
        <color rgb="FF0000FF"/>
        <rFont val="Arial"/>
        <family val="2"/>
      </rPr>
      <t>cost report payments calculated for crossover claims</t>
    </r>
  </si>
  <si>
    <t>Project Type</t>
  </si>
  <si>
    <t>I83</t>
  </si>
  <si>
    <t>I76</t>
  </si>
  <si>
    <t>I79</t>
  </si>
  <si>
    <t>DSH_Survey_Part_I</t>
  </si>
  <si>
    <t>I47</t>
  </si>
  <si>
    <t>CCN</t>
  </si>
  <si>
    <t>ProvNum</t>
  </si>
  <si>
    <t>NPI</t>
  </si>
  <si>
    <t>FYE</t>
  </si>
  <si>
    <t>Bad Debt</t>
  </si>
  <si>
    <t>Property Tax</t>
  </si>
  <si>
    <t>Raw Food</t>
  </si>
  <si>
    <t>Direct Health Care</t>
  </si>
  <si>
    <t>Indirect Health Care</t>
  </si>
  <si>
    <t>A&amp;O Costs</t>
  </si>
  <si>
    <t>Excluded Costs</t>
  </si>
  <si>
    <t>Medicaid Days</t>
  </si>
  <si>
    <t>Resident Days</t>
  </si>
  <si>
    <t>CategoryID</t>
  </si>
  <si>
    <t>CategoryName</t>
  </si>
  <si>
    <t>15 (a).</t>
  </si>
  <si>
    <t>15 (b).</t>
  </si>
  <si>
    <t>↑NOTE: DO NOT overwrite formula in cell above. Update DSH Year by entering begin/end dates on Sec. A-C DSH Year Data.</t>
  </si>
  <si>
    <t>700 W. 47th Street, Suite 1100</t>
  </si>
  <si>
    <t>Kansas City, Missouri 64112</t>
  </si>
  <si>
    <t>Fax:  (816) 945-5301</t>
  </si>
  <si>
    <t>Phone:  (800) 374-6858</t>
  </si>
  <si>
    <t>FL Review Type</t>
  </si>
  <si>
    <t xml:space="preserve">I hereby certify that the information in Sections A, B, C, D, E, F, G, H, I, J, K, M, N, and O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</si>
  <si>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 xml:space="preserve">I hereby certify that the information in Sections A, B, C, D, E, F, G, H, I, J, K, L, M, N, and O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</si>
  <si>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Wisconsin</t>
  </si>
  <si>
    <t>A detailed revenue working trial balance by payer/contract based on final primary payment category.  The schedule should show charges, contractual adjustments, and revenues by payer plan and contract (e.g., Medicare, each Medicaid agency payer, each Medicaid Managed care contract).</t>
  </si>
  <si>
    <t>Alabama</t>
  </si>
  <si>
    <t>Alaska</t>
  </si>
  <si>
    <t>Arizona</t>
  </si>
  <si>
    <t>Arkansas</t>
  </si>
  <si>
    <t>California DPH</t>
  </si>
  <si>
    <t>California NDPH</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</si>
  <si>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</si>
  <si>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</si>
  <si>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</si>
  <si>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</si>
  <si>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</si>
  <si>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</si>
  <si>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</si>
  <si>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</si>
  <si>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</si>
  <si>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</si>
  <si>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</si>
  <si>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</si>
  <si>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</si>
  <si>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</si>
  <si>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</si>
  <si>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</si>
  <si>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</si>
  <si>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</si>
  <si>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</si>
  <si>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</si>
  <si>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</si>
  <si>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</si>
  <si>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</si>
  <si>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</si>
  <si>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</si>
  <si>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</si>
  <si>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</si>
  <si>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</si>
  <si>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</si>
  <si>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</si>
  <si>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</si>
  <si>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</si>
  <si>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</si>
  <si>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</si>
  <si>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</si>
  <si>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</si>
  <si>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</si>
  <si>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</si>
  <si>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</si>
  <si>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</si>
  <si>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</si>
  <si>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</si>
  <si>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</si>
  <si>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Wyoming</t>
  </si>
  <si>
    <t>Does the hospital provide a wide array of services, including services provided through an emergency department recognized by DQA</t>
  </si>
  <si>
    <t>as outlined in §9230 of the approved state plan?</t>
  </si>
  <si>
    <t>B.  DSH Qualifying Information</t>
  </si>
  <si>
    <t>Wisconsin DSH Qualification Criteria</t>
  </si>
  <si>
    <t>Supplemental DSH Qualification</t>
  </si>
  <si>
    <r>
      <t xml:space="preserve">as outlined in </t>
    </r>
    <r>
      <rPr>
        <sz val="10"/>
        <rFont val="Calibri"/>
        <family val="2"/>
      </rPr>
      <t>§</t>
    </r>
    <r>
      <rPr>
        <sz val="10"/>
        <rFont val="Arial"/>
        <family val="2"/>
      </rPr>
      <t>9230 of the approved state plan:</t>
    </r>
  </si>
  <si>
    <t>The hospital provides a wide array of services, including services provided through an emergency department recognized by DQA.</t>
  </si>
  <si>
    <t xml:space="preserve">A DSH Waiver &amp; MIUR Data form is included in DSH Survey Part I. A hospital that did not receive an interim DSH payment for the year under examination and elects not to receive a Wisconsin Medicaid interim DSH payment for the upcoming interim DSH payment year must complete the DSH Waiver &amp; MIUR Data form and indicate it elects not to receive an interim DSH payment.  The hospital must also complete the “Days” section on the DSH Waiver &amp; MIUR Data form so the hospital’s MIUR may be calculated. However, the remainder of DSH Year Survey Part I and all of DSH Year Survey Part II do not need to be completed.  CMS requires the state of Wisconsin to submit the MIUR for each hospital in the state that receives a Medicaid payment.  It is important that the “Days” section is completed so the MIUR can be accurately reported to CMS as the MIUR data may affect future federal funding.    </t>
  </si>
  <si>
    <t>MISSOURI/LOUISIANA/WISCONSIN</t>
  </si>
  <si>
    <t>B - DSH Qualifying Information</t>
  </si>
  <si>
    <t>Provide services in an emergency department?</t>
  </si>
  <si>
    <t>B. DSH Qualifying Information:</t>
  </si>
  <si>
    <t>Answer "B. DSH Qualifying Information" questions 1, 2 and 3 to determine if your hospital is eligible to receive DSH payments.</t>
  </si>
  <si>
    <t>The “Sec. A-C DSH Year Data” tab of DSH Year Survey Part I, Section B. DSH Qualifying Information, has two sets of OB questions. The first set of OB questions relates to the interim DSH payments which are the subject of the federal DSH examination. The second set of OB questions relates to the interim DSH payments for the upcoming SFY interim DSH payment calculation. You must complete the first set of OB questions if you are required to participate in the DSH examination. You must complete the second set of OB questions if you are electing to participate in the upcoming SFY interim DSH payment calculation.</t>
  </si>
  <si>
    <t>Answer "B. DSH Qualifying Information" questions 1, 2 and 3 to determine if your hospital is eligible to receive DSH payments.  
List the OB information as requried if you answered "Yes" to question 1.
Answer 3a and 3b if you answered "Yes" to question 3.</t>
  </si>
  <si>
    <t>E-Mail: GADSH@mslc.com</t>
  </si>
  <si>
    <t>ADVENTHEALTH GORDON HOSPITAL</t>
  </si>
  <si>
    <t>000000833A</t>
  </si>
  <si>
    <t>ADVENTHEALTH MURRAY MEDICAL CENTER</t>
  </si>
  <si>
    <t>000001383A</t>
  </si>
  <si>
    <t>APPLING HOSPITAL</t>
  </si>
  <si>
    <t>000000052A</t>
  </si>
  <si>
    <t>AU Medical Center</t>
  </si>
  <si>
    <t>000000723A</t>
  </si>
  <si>
    <t>BACON COUNTY HOSPITAL</t>
  </si>
  <si>
    <t>000000118A</t>
  </si>
  <si>
    <t>BLECKLEY MEMORIAL HOSPITAL</t>
  </si>
  <si>
    <t>000000195A</t>
  </si>
  <si>
    <t>BROOKS COUNTY HOSPITAL</t>
  </si>
  <si>
    <t>000000239A</t>
  </si>
  <si>
    <t>BURKE MEDICAL CENTER</t>
  </si>
  <si>
    <t>000000283A</t>
  </si>
  <si>
    <t>CANDLER COUNTY HOSPITAL</t>
  </si>
  <si>
    <t>000000316A</t>
  </si>
  <si>
    <t>CANDLER HOSPITAL</t>
  </si>
  <si>
    <t>000000327A</t>
  </si>
  <si>
    <t>CARTERSVILLE MEDICAL CENTER</t>
  </si>
  <si>
    <t>000001625A</t>
  </si>
  <si>
    <t>CHATUGE REGIONAL HOSPITAL</t>
  </si>
  <si>
    <t>000001933A</t>
  </si>
  <si>
    <t>CHI MEMORIAL HOSPITAL - GEORGIA</t>
  </si>
  <si>
    <t>003180661A</t>
  </si>
  <si>
    <t>CHILDREN'S HEALTHCARE-SCOTTISH RITE</t>
  </si>
  <si>
    <t>000001636A</t>
  </si>
  <si>
    <t>CHILDREN'S HLTHCRE-HUGHES SPALDING</t>
  </si>
  <si>
    <t>000679808A</t>
  </si>
  <si>
    <t>CHILDREN'S HOSPITAL ATL AT EGLESTON</t>
  </si>
  <si>
    <t>000000943A</t>
  </si>
  <si>
    <t>CLINCH MEMORIAL HOSPITAL</t>
  </si>
  <si>
    <t>000000415A</t>
  </si>
  <si>
    <t>COFFEE REGIONAL MEDICAL CENTER</t>
  </si>
  <si>
    <t>000000448A</t>
  </si>
  <si>
    <t>COLISEUM MEDICAL CENTER</t>
  </si>
  <si>
    <t>000000459A</t>
  </si>
  <si>
    <t>COLISEUM NORTHSIDE</t>
  </si>
  <si>
    <t>000295358A</t>
  </si>
  <si>
    <t>COLQUITT REGIONAL MEDICAL CENTER</t>
  </si>
  <si>
    <t>000002021A</t>
  </si>
  <si>
    <t>CRISP REGIONAL HOSPITAL</t>
  </si>
  <si>
    <t>000000514A</t>
  </si>
  <si>
    <t>DOCTORS HOSPITAL-AUGUSTA</t>
  </si>
  <si>
    <t>000000558A</t>
  </si>
  <si>
    <t>DODGE COUNTY HOSPITAL</t>
  </si>
  <si>
    <t>000000591A</t>
  </si>
  <si>
    <t>DONALSONVILLE HOSPITAL</t>
  </si>
  <si>
    <t>000206181A</t>
  </si>
  <si>
    <t>DORMINY MEDICAL CENTER</t>
  </si>
  <si>
    <t>000000613A</t>
  </si>
  <si>
    <t>EAST GEORGIA MEDICAL CENTER</t>
  </si>
  <si>
    <t>000000272A</t>
  </si>
  <si>
    <t>EFFINGHAM HOSPITAL</t>
  </si>
  <si>
    <t>000000657A</t>
  </si>
  <si>
    <t>ELBERT MEMORIAL HOSPITAL</t>
  </si>
  <si>
    <t>000000668A</t>
  </si>
  <si>
    <t>EMANUEL MEDICAL CENTER</t>
  </si>
  <si>
    <t>000000701A</t>
  </si>
  <si>
    <t>EMORY DECATUR</t>
  </si>
  <si>
    <t>000000536A</t>
  </si>
  <si>
    <t>EMORY EASTSIDE MEDICAL CENTER</t>
  </si>
  <si>
    <t>000190088A</t>
  </si>
  <si>
    <t>EMORY HILLANDALE HOSPITAL</t>
  </si>
  <si>
    <t>000000536U</t>
  </si>
  <si>
    <t>EMORY JOHNS CREEK</t>
  </si>
  <si>
    <t>344886600A</t>
  </si>
  <si>
    <t>EMORY LONG TERM ACUTE CARE</t>
  </si>
  <si>
    <t>000000525A</t>
  </si>
  <si>
    <t>Emory Rehabilitation Hospital</t>
  </si>
  <si>
    <t>003212414A</t>
  </si>
  <si>
    <t>EMORY UNIVERSITY HOSPITAL</t>
  </si>
  <si>
    <t>000000712A</t>
  </si>
  <si>
    <t>000000712B</t>
  </si>
  <si>
    <t>EMORY UNIVERSITY HOSPITAL MIDTOWN</t>
  </si>
  <si>
    <t>000000503A</t>
  </si>
  <si>
    <t>Encompass Health Rehab of Newnan</t>
  </si>
  <si>
    <t>003213641A</t>
  </si>
  <si>
    <t>Encompass Health Rehabilitation Hosp</t>
  </si>
  <si>
    <t>003161381A</t>
  </si>
  <si>
    <t>EVANS MEMORIAL HOSPITAL</t>
  </si>
  <si>
    <t>000000734A</t>
  </si>
  <si>
    <t>FAIRVIEW PARK HOSPITAL</t>
  </si>
  <si>
    <t>000001141A</t>
  </si>
  <si>
    <t>FANNIN REGIONAL HOSPITAL</t>
  </si>
  <si>
    <t>000134406A</t>
  </si>
  <si>
    <t>FLINT RIVER HOSPITAL</t>
  </si>
  <si>
    <t>000149487A</t>
  </si>
  <si>
    <t>FLOYD MEDICAL CENTER</t>
  </si>
  <si>
    <t>000000756A</t>
  </si>
  <si>
    <t>GRADY GENERAL HOSPITAL</t>
  </si>
  <si>
    <t>000000844A</t>
  </si>
  <si>
    <t>GRADY MEMORIAL HOSPITAL</t>
  </si>
  <si>
    <t>000000855A</t>
  </si>
  <si>
    <t>HABERSHAM COUNTY MEDICAL CENTER</t>
  </si>
  <si>
    <t>000000877A</t>
  </si>
  <si>
    <t>HAMILTON MEDICAL CENTER</t>
  </si>
  <si>
    <t>000000899A</t>
  </si>
  <si>
    <t>HealthSouth Walton Rehab Hospital</t>
  </si>
  <si>
    <t>000368387A</t>
  </si>
  <si>
    <t>HIGGINS GENERAL HOSPITAL</t>
  </si>
  <si>
    <t>000000954A</t>
  </si>
  <si>
    <t>HOUSTON MEDICAL CENTER</t>
  </si>
  <si>
    <t>000000976A</t>
  </si>
  <si>
    <t>IRWIN COUNTY HOSPITAL</t>
  </si>
  <si>
    <t>000000987A</t>
  </si>
  <si>
    <t>JASPER MEMORIAL HOSPITAL</t>
  </si>
  <si>
    <t>000000998A</t>
  </si>
  <si>
    <t>JEFF DAVIS HOSPITAL</t>
  </si>
  <si>
    <t>000001009A</t>
  </si>
  <si>
    <t>JEFFERSON HOSPITAL</t>
  </si>
  <si>
    <t>000001031A</t>
  </si>
  <si>
    <t>JENKINS COUNTY MEDICAL CENTER</t>
  </si>
  <si>
    <t>000001042A</t>
  </si>
  <si>
    <t>John D. Archbold Memorial Hospital</t>
  </si>
  <si>
    <t>000000063A</t>
  </si>
  <si>
    <t>LANDMARK HOSPITAL OF SAVANNAH</t>
  </si>
  <si>
    <t>003217590A</t>
  </si>
  <si>
    <t>LIBERTY REGIONAL MEDICAL CENTER</t>
  </si>
  <si>
    <t>000001152A</t>
  </si>
  <si>
    <t>LIFE BRITE COMMUNITY HOSPITAL OF EAR</t>
  </si>
  <si>
    <t>000000635A</t>
  </si>
  <si>
    <t>MEADOWS REGIONAL MEDICAL CENTER</t>
  </si>
  <si>
    <t>000001086A</t>
  </si>
  <si>
    <t>MEDICAL CENTER NAVICENT HEALTH</t>
  </si>
  <si>
    <t>000001207A</t>
  </si>
  <si>
    <t>MEDICAL CENTER OF PEACH COUNTY</t>
  </si>
  <si>
    <t>000001449A</t>
  </si>
  <si>
    <t>MEMORIAL HEALTH UNIV MEDICAL CENTER</t>
  </si>
  <si>
    <t>000001273A</t>
  </si>
  <si>
    <t>MEMORIAL HOSPITAL &amp; MANOR-BAINBRIDGE</t>
  </si>
  <si>
    <t>000001262A</t>
  </si>
  <si>
    <t>MEMORIAL SATILLA HEALTH</t>
  </si>
  <si>
    <t>000001229A</t>
  </si>
  <si>
    <t>MILLER COUNTY HOSPITAL</t>
  </si>
  <si>
    <t>000001317A</t>
  </si>
  <si>
    <t>MITCHELL COUNTY HOSPITAL</t>
  </si>
  <si>
    <t>000001339A</t>
  </si>
  <si>
    <t>MONROE COUNTY HOSPITAL</t>
  </si>
  <si>
    <t>000001361A</t>
  </si>
  <si>
    <t>MORGAN MEMORIAL HOSPITAL</t>
  </si>
  <si>
    <t>000694229A</t>
  </si>
  <si>
    <t>MOUNTAIN LAKES MEDICAL CENTER</t>
  </si>
  <si>
    <t>000001559A</t>
  </si>
  <si>
    <t>NAVICIENT HEALTH BALDWIN</t>
  </si>
  <si>
    <t>000000129A</t>
  </si>
  <si>
    <t>NGMC Barrow</t>
  </si>
  <si>
    <t>000002098A</t>
  </si>
  <si>
    <t>Northeast Georgia MC Lumpkin</t>
  </si>
  <si>
    <t>003229414A</t>
  </si>
  <si>
    <t>NORTHEAST GEORGIA MEDICAL CENTER</t>
  </si>
  <si>
    <t>000000888A</t>
  </si>
  <si>
    <t>000000888S</t>
  </si>
  <si>
    <t>NORTHRIDGE MEDICAL CENTER</t>
  </si>
  <si>
    <t>000000151A</t>
  </si>
  <si>
    <t>NORTHSIDE HOSPITAL</t>
  </si>
  <si>
    <t>000001405A</t>
  </si>
  <si>
    <t>Northside Hospital, Inc. - Duluth</t>
  </si>
  <si>
    <t>000001064A</t>
  </si>
  <si>
    <t>Northside Hospital, Inc. - Gwinnett</t>
  </si>
  <si>
    <t>000000294A</t>
  </si>
  <si>
    <t>NORTHSIDE HOSPITAL-CHEROKEE</t>
  </si>
  <si>
    <t>000001108A</t>
  </si>
  <si>
    <t>NORTHSIDE HOSPITAL-FORSYTH</t>
  </si>
  <si>
    <t>000000767A</t>
  </si>
  <si>
    <t>OPTIM MEDICAL CENTER - SCREVEN</t>
  </si>
  <si>
    <t>000001647A</t>
  </si>
  <si>
    <t>OPTIM MEDICAL CENTER - TATTNALL</t>
  </si>
  <si>
    <t>000001878A</t>
  </si>
  <si>
    <t>Perry Hospital</t>
  </si>
  <si>
    <t>000001471A</t>
  </si>
  <si>
    <t>PHOEBE PUTNEY MEMORIAL HOSPITAL</t>
  </si>
  <si>
    <t>000001482A</t>
  </si>
  <si>
    <t>000001416A</t>
  </si>
  <si>
    <t>PHOEBE SUMTER MEDICAL CENTER</t>
  </si>
  <si>
    <t>000000019A</t>
  </si>
  <si>
    <t>PHOEBE WORTH MEDICAL CENTER</t>
  </si>
  <si>
    <t>000002109A</t>
  </si>
  <si>
    <t>PIEDMONT ATHENS REGIONAL MED CTR</t>
  </si>
  <si>
    <t>000000074A</t>
  </si>
  <si>
    <t>PIEDMONT COLUMBUS REGIONAL MIDTOWN</t>
  </si>
  <si>
    <t>000001196A</t>
  </si>
  <si>
    <t>000148233A</t>
  </si>
  <si>
    <t>PIEDMONT COLUMBUS REGIONAL NORTHSIDE</t>
  </si>
  <si>
    <t>000315642A</t>
  </si>
  <si>
    <t>PIEDMONT FAYETTE HOSPITAL</t>
  </si>
  <si>
    <t>000755323A</t>
  </si>
  <si>
    <t>PIEDMONT HENRY HOSPITAL</t>
  </si>
  <si>
    <t>000182388A</t>
  </si>
  <si>
    <t>PIEDMONT HOSPITAL</t>
  </si>
  <si>
    <t>000001504A</t>
  </si>
  <si>
    <t>PIEDMONT MOUNTAINSIDE HOSPITAL</t>
  </si>
  <si>
    <t>000001493A</t>
  </si>
  <si>
    <t>PIEDMONT NEWNAN HOSPITAL</t>
  </si>
  <si>
    <t>000000492A</t>
  </si>
  <si>
    <t>PIEDMONT NEWTON HOSPITAL</t>
  </si>
  <si>
    <t>000001394A</t>
  </si>
  <si>
    <t>PIEDMONT ROCKDALE MEDICAL CENTER</t>
  </si>
  <si>
    <t>000001603A</t>
  </si>
  <si>
    <t>PIEDMONT WALTON</t>
  </si>
  <si>
    <t>000020677A</t>
  </si>
  <si>
    <t>POLK MEDICAL CENTER</t>
  </si>
  <si>
    <t>000001526A</t>
  </si>
  <si>
    <t>PUTNAM GENERAL HOSPITAL</t>
  </si>
  <si>
    <t>000001537A</t>
  </si>
  <si>
    <t>REDMOND REGIONAL MEDICAL CENTER</t>
  </si>
  <si>
    <t>000001581A</t>
  </si>
  <si>
    <t>REGENCY HOSPITAL OF MACON  LLC</t>
  </si>
  <si>
    <t>003225152A</t>
  </si>
  <si>
    <t>REHAB Hospital, Navicent Health</t>
  </si>
  <si>
    <t>003213433A</t>
  </si>
  <si>
    <t>Roosevelt Warm Sprgs LTAC Hosp</t>
  </si>
  <si>
    <t>003214227A</t>
  </si>
  <si>
    <t>ROOSEVELT WARM SPRGS REHAB HOSPITAL</t>
  </si>
  <si>
    <t>000000778A</t>
  </si>
  <si>
    <t>SAINT FRANCIS HOSPITAL</t>
  </si>
  <si>
    <t>000001768A</t>
  </si>
  <si>
    <t>SAINT MARY'S HOSPITAL</t>
  </si>
  <si>
    <t>000001823A</t>
  </si>
  <si>
    <t>SELECT SPECIALTY HOSPITAL - MIDTOWN ATLANTA</t>
  </si>
  <si>
    <t>000472513A</t>
  </si>
  <si>
    <t>SELECT SPECIALTY HOSPITAL - AUGUSTA UH</t>
  </si>
  <si>
    <t>003222162A</t>
  </si>
  <si>
    <t>SELECT SPECIALTY HOSPITAL - SAVANNAH</t>
  </si>
  <si>
    <t>003229133A</t>
  </si>
  <si>
    <t>SHEPHERD CENTER</t>
  </si>
  <si>
    <t>000248069A</t>
  </si>
  <si>
    <t>South Georgia Med Ctr - Berrien</t>
  </si>
  <si>
    <t>000000173A</t>
  </si>
  <si>
    <t>SOUTH GEORGIA MED CTR - LANIER</t>
  </si>
  <si>
    <t>000001163A</t>
  </si>
  <si>
    <t>SOUTH GEORGIA MEDICAL CENTER</t>
  </si>
  <si>
    <t>000001724A</t>
  </si>
  <si>
    <t>000001724G</t>
  </si>
  <si>
    <t>SOUTHEAST GA HLTH SYS-CAMDEN CAMPUS</t>
  </si>
  <si>
    <t>000000811A</t>
  </si>
  <si>
    <t>SOUTHEAST GEORGIA MEDICAL CENTER</t>
  </si>
  <si>
    <t>000000822A</t>
  </si>
  <si>
    <t>SOUTHEASTER REGIONAL MEDICAL CENTER</t>
  </si>
  <si>
    <t>003136026A</t>
  </si>
  <si>
    <t>SOUTHERN REGIONAL MEDICAL CENTER</t>
  </si>
  <si>
    <t>000000404A</t>
  </si>
  <si>
    <t>SOUTHWELL MEDICAL</t>
  </si>
  <si>
    <t>000001251A</t>
  </si>
  <si>
    <t>St. Joseph Hospital Savannah</t>
  </si>
  <si>
    <t>000001801A</t>
  </si>
  <si>
    <t>St. Joseph Hospital-Atlanta</t>
  </si>
  <si>
    <t>000001812A</t>
  </si>
  <si>
    <t>ST. MARYS GOOD SAMARITAN</t>
  </si>
  <si>
    <t>000001328A</t>
  </si>
  <si>
    <t>ST. MARYS SACRED HEART HOSPITAL</t>
  </si>
  <si>
    <t>000000437A</t>
  </si>
  <si>
    <t>STEPHENS COUNTY HOSPITAL</t>
  </si>
  <si>
    <t>000001834A</t>
  </si>
  <si>
    <t>TANNER MEDICAL CENTER-CARROLLTON</t>
  </si>
  <si>
    <t>000001867A</t>
  </si>
  <si>
    <t>TANNER MEDICAL CENTER-VILLA RICA</t>
  </si>
  <si>
    <t>000002032A</t>
  </si>
  <si>
    <t>TAYLOR REGIONAL HOSPITAL</t>
  </si>
  <si>
    <t>000001548A</t>
  </si>
  <si>
    <t>TIFT REGIONAL MEDICAL CENTER</t>
  </si>
  <si>
    <t>000001922A</t>
  </si>
  <si>
    <t>UNION GENERAL HOSPITAL</t>
  </si>
  <si>
    <t>000001966A</t>
  </si>
  <si>
    <t>UNIVERSITY HOSPITAL</t>
  </si>
  <si>
    <t>000001977A</t>
  </si>
  <si>
    <t>UNIVERSITY HOSPITAL MCDUFFIE</t>
  </si>
  <si>
    <t>000001185A</t>
  </si>
  <si>
    <t>UPSON REGIONAL MEDICAL CENTER</t>
  </si>
  <si>
    <t>000001988A</t>
  </si>
  <si>
    <t>WARM SPRINGS MEDICAL CENTER</t>
  </si>
  <si>
    <t>000001284A</t>
  </si>
  <si>
    <t>WASHINGTON COUNTY REGIONAL MED CTR</t>
  </si>
  <si>
    <t>000001218A</t>
  </si>
  <si>
    <t>WAYNE MEMORIAL HOSPITAL</t>
  </si>
  <si>
    <t>000002054A</t>
  </si>
  <si>
    <t>WELLSTAR ATLANTA MEDICAL CENTER</t>
  </si>
  <si>
    <t>000000789A</t>
  </si>
  <si>
    <t>000001713A</t>
  </si>
  <si>
    <t>WELLSTAR COBB HOSPITAL</t>
  </si>
  <si>
    <t>000000426A</t>
  </si>
  <si>
    <t>WELLSTAR DOUGLAS HOSPITAL</t>
  </si>
  <si>
    <t>000000624A</t>
  </si>
  <si>
    <t>WELLSTAR KENNESTONE HOSPITAL</t>
  </si>
  <si>
    <t>000001119A</t>
  </si>
  <si>
    <t>WELLSTAR NORTH FULTON REGIONAL HOSP</t>
  </si>
  <si>
    <t>000275976A</t>
  </si>
  <si>
    <t>WELLSTAR PAULDING HOSPITAL</t>
  </si>
  <si>
    <t>000001438A</t>
  </si>
  <si>
    <t>WELLSTAR SPALDING REGIONAL HOSPITAL</t>
  </si>
  <si>
    <t>000000866A</t>
  </si>
  <si>
    <t>WELLSTAR SYLVAN GROVE HOSPITAL</t>
  </si>
  <si>
    <t>000001856A</t>
  </si>
  <si>
    <t>WELLSTAR WEST GEORGIA HOSPITAL</t>
  </si>
  <si>
    <t>000002065A</t>
  </si>
  <si>
    <t>WELLSTAR WINDY HILL HOSPITAL</t>
  </si>
  <si>
    <t>000001999A</t>
  </si>
  <si>
    <t>WILLS MEMORIAL HOSPITAL</t>
  </si>
  <si>
    <t>000002087A</t>
  </si>
  <si>
    <t>110087/110252</t>
  </si>
  <si>
    <t>G:\Data\State Data\Georgia\Georgia DSH Project\2023 DSH Project\Mailed Surveys\Survey Part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</si>
</sst>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1" formatCode="_(* #,##0_);_(* \(#,##0\);_(* &quot;-&quot;_);_(@_)"/>
    <numFmt numFmtId="43" formatCode="_(* #,##0.00_);_(* \(#,##0.00\);_(* &quot;-&quot;??_);_(@_)"/>
    <numFmt numFmtId="164" formatCode="_(* #,##0_);_(* \(#,##0\);_(* &quot;-&quot;??_);_(@_)"/>
    <numFmt numFmtId="165" formatCode="mm/dd/yy"/>
    <numFmt numFmtId="166" formatCode="0_);[Red]\(0\)"/>
    <numFmt numFmtId="167" formatCode="[&lt;=9999999]###\-####;\(###\)\ ###\-####"/>
    <numFmt numFmtId="168" formatCode="mm/dd/yyyy"/>
    <numFmt numFmtId="169" formatCode="0;[Red]0"/>
    <numFmt numFmtId="170" formatCode="0."/>
  </numFmts>
  <fonts count="78">
    <font>
      <sz val="10"/>
      <name val="CG Times (W1)"/>
    </font>
    <font>
      <sz val="11"/>
      <color theme="1"/>
      <name val="Calibri"/>
      <family val="2"/>
      <scheme val="minor"/>
    </font>
    <font>
      <sz val="10"/>
      <name val="CG Times (W1)"/>
    </font>
    <font>
      <sz val="10"/>
      <name val="Arial"/>
      <family val="2"/>
    </font>
    <font>
      <b/>
      <sz val="10"/>
      <name val="Arial"/>
      <family val="2"/>
    </font>
    <font>
      <sz val="12"/>
      <name val="Arial"/>
      <family val="2"/>
    </font>
    <font>
      <b/>
      <u/>
      <sz val="10"/>
      <name val="Arial"/>
      <family val="2"/>
    </font>
    <font>
      <i/>
      <sz val="10"/>
      <name val="Arial"/>
      <family val="2"/>
    </font>
    <font>
      <b/>
      <sz val="14"/>
      <name val="Arial"/>
      <family val="2"/>
    </font>
    <font>
      <sz val="10"/>
      <color indexed="12"/>
      <name val="Arial"/>
      <family val="2"/>
    </font>
    <font>
      <b/>
      <sz val="10"/>
      <color indexed="12"/>
      <name val="Arial"/>
      <family val="2"/>
    </font>
    <font>
      <b/>
      <sz val="12"/>
      <name val="Arial"/>
      <family val="2"/>
    </font>
    <font>
      <u/>
      <sz val="12"/>
      <name val="Arial"/>
      <family val="2"/>
    </font>
    <font>
      <sz val="11"/>
      <color indexed="8"/>
      <name val="Calibri"/>
      <family val="2"/>
    </font>
    <font>
      <sz val="11"/>
      <color indexed="9"/>
      <name val="Calibri"/>
      <family val="2"/>
    </font>
    <font>
      <i/>
      <sz val="12"/>
      <name val="Arial"/>
      <family val="2"/>
    </font>
    <font>
      <sz val="12"/>
      <color indexed="12"/>
      <name val="Arial"/>
      <family val="2"/>
    </font>
    <font>
      <b/>
      <sz val="9"/>
      <name val="Arial"/>
      <family val="2"/>
    </font>
    <font>
      <sz val="10"/>
      <color indexed="8"/>
      <name val="Arial"/>
      <family val="2"/>
    </font>
    <font>
      <u/>
      <sz val="10"/>
      <color indexed="8"/>
      <name val="Arial"/>
      <family val="2"/>
    </font>
    <font>
      <b/>
      <sz val="10"/>
      <color indexed="8"/>
      <name val="Arial"/>
      <family val="2"/>
    </font>
    <font>
      <sz val="11"/>
      <color indexed="9"/>
      <name val="Arial"/>
      <family val="2"/>
    </font>
    <font>
      <b/>
      <sz val="11"/>
      <color indexed="8"/>
      <name val="Arial"/>
      <family val="2"/>
    </font>
    <font>
      <b/>
      <u/>
      <sz val="12"/>
      <name val="Arial"/>
      <family val="2"/>
    </font>
    <font>
      <sz val="9"/>
      <color indexed="8"/>
      <name val="Arial"/>
      <family val="2"/>
    </font>
    <font>
      <b/>
      <sz val="10"/>
      <color indexed="9"/>
      <name val="Arial"/>
      <family val="2"/>
    </font>
    <font>
      <sz val="9"/>
      <name val="Arial"/>
      <family val="2"/>
    </font>
    <font>
      <sz val="8"/>
      <name val="Arial"/>
      <family val="2"/>
    </font>
    <font>
      <b/>
      <i/>
      <sz val="14"/>
      <name val="Arial"/>
      <family val="2"/>
    </font>
    <font>
      <u/>
      <sz val="10"/>
      <name val="Arial"/>
      <family val="2"/>
    </font>
    <font>
      <sz val="10"/>
      <name val="Calibri"/>
      <family val="2"/>
    </font>
    <font>
      <b/>
      <sz val="10"/>
      <name val="CG Times (W1)"/>
    </font>
    <font>
      <b/>
      <u/>
      <sz val="10"/>
      <color indexed="10"/>
      <name val="Arial"/>
      <family val="2"/>
    </font>
    <font>
      <b/>
      <sz val="11"/>
      <name val="Arial"/>
      <family val="2"/>
    </font>
    <font>
      <sz val="11"/>
      <color theme="1"/>
      <name val="Calibri"/>
      <family val="2"/>
      <scheme val="minor"/>
    </font>
    <font>
      <sz val="11"/>
      <color theme="1"/>
      <name val="Arial"/>
      <family val="2"/>
    </font>
    <font>
      <b/>
      <sz val="10"/>
      <color theme="0"/>
      <name val="Arial"/>
      <family val="2"/>
    </font>
    <font>
      <sz val="10"/>
      <color rgb="FFFF0000"/>
      <name val="Arial"/>
      <family val="2"/>
    </font>
    <font>
      <b/>
      <sz val="10"/>
      <color rgb="FFFF0000"/>
      <name val="Arial"/>
      <family val="2"/>
    </font>
    <font>
      <sz val="10"/>
      <color theme="0"/>
      <name val="CG Times (W1)"/>
    </font>
    <font>
      <sz val="12"/>
      <color theme="0"/>
      <name val="Arial"/>
      <family val="2"/>
    </font>
    <font>
      <b/>
      <sz val="12"/>
      <color theme="0"/>
      <name val="Arial"/>
      <family val="2"/>
    </font>
    <font>
      <b/>
      <sz val="14"/>
      <color theme="0"/>
      <name val="Arial"/>
      <family val="2"/>
    </font>
    <font>
      <i/>
      <sz val="10"/>
      <color rgb="FF0000FF"/>
      <name val="Arial"/>
      <family val="2"/>
    </font>
    <font>
      <b/>
      <sz val="11"/>
      <color rgb="FFFF0000"/>
      <name val="Arial"/>
      <family val="2"/>
    </font>
    <font>
      <b/>
      <sz val="15"/>
      <color rgb="FFFF0000"/>
      <name val="Arial"/>
      <family val="2"/>
    </font>
    <font>
      <sz val="10"/>
      <color theme="0"/>
      <name val="Arial"/>
      <family val="2"/>
    </font>
    <font>
      <sz val="10"/>
      <color rgb="FF0000FF"/>
      <name val="Arial"/>
      <family val="2"/>
    </font>
    <font>
      <b/>
      <sz val="10"/>
      <color rgb="FF0000FF"/>
      <name val="Arial"/>
      <family val="2"/>
    </font>
    <font>
      <sz val="10"/>
      <color rgb="FFFF0000"/>
      <name val="CG Times (W1)"/>
    </font>
    <font>
      <sz val="12"/>
      <color rgb="FFFF0000"/>
      <name val="Arial"/>
      <family val="2"/>
    </font>
    <font>
      <sz val="11"/>
      <color rgb="FFFF0000"/>
      <name val="Arial"/>
      <family val="2"/>
    </font>
    <font>
      <sz val="8"/>
      <color rgb="FFFF0000"/>
      <name val="Arial"/>
      <family val="2"/>
    </font>
    <font>
      <sz val="10"/>
      <color theme="1"/>
      <name val="Arial"/>
      <family val="2"/>
    </font>
    <font>
      <b/>
      <sz val="14"/>
      <color rgb="FFFF0000"/>
      <name val="Arial"/>
      <family val="2"/>
    </font>
    <font>
      <sz val="10"/>
      <color theme="3"/>
      <name val="Arial"/>
      <family val="2"/>
    </font>
    <font>
      <sz val="18"/>
      <color theme="3"/>
      <name val="Cambria"/>
      <family val="2"/>
      <scheme val="major"/>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1"/>
      <name val="Calibri"/>
      <family val="2"/>
    </font>
    <font>
      <sz val="11"/>
      <color theme="0"/>
      <name val="Calibri"/>
      <family val="2"/>
    </font>
    <font>
      <sz val="10"/>
      <color rgb="FF000000"/>
      <name val="CG Times (W1)"/>
    </font>
    <font>
      <b/>
      <strike/>
      <sz val="10"/>
      <name val="Arial"/>
      <family val="2"/>
    </font>
    <font>
      <strike/>
      <sz val="10"/>
      <name val="Arial"/>
      <family val="2"/>
    </font>
    <font>
      <b/>
      <sz val="10"/>
      <color indexed="10"/>
      <name val="Arial"/>
      <family val="2"/>
    </font>
    <font>
      <sz val="10"/>
      <color indexed="9"/>
      <name val="Arial"/>
      <family val="2"/>
    </font>
  </fonts>
  <fills count="50">
    <fill>
      <patternFill patternType="none"/>
    </fill>
    <fill>
      <patternFill patternType="gray125"/>
    </fill>
    <fill>
      <patternFill patternType="solid">
        <fgColor indexed="31"/>
      </patternFill>
    </fill>
    <fill>
      <patternFill patternType="solid">
        <fgColor indexed="62"/>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theme="4"/>
        <bgColor indexed="64"/>
      </patternFill>
    </fill>
    <fill>
      <patternFill patternType="solid">
        <fgColor rgb="FF33339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rgb="FFCCCCFF"/>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12"/>
      </left>
      <right style="medium">
        <color indexed="12"/>
      </right>
      <top/>
      <bottom style="medium">
        <color indexed="12"/>
      </bottom>
      <diagonal/>
    </border>
    <border>
      <left style="medium">
        <color indexed="12"/>
      </left>
      <right style="medium">
        <color indexed="12"/>
      </right>
      <top style="medium">
        <color indexed="12"/>
      </top>
      <bottom style="medium">
        <color indexed="12"/>
      </bottom>
      <diagonal/>
    </border>
    <border>
      <left/>
      <right/>
      <top style="thin">
        <color indexed="23"/>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top/>
      <bottom style="thin">
        <color indexed="12"/>
      </bottom>
      <diagonal/>
    </border>
    <border>
      <left/>
      <right style="thin">
        <color indexed="12"/>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diagonal/>
    </border>
    <border>
      <left style="medium">
        <color indexed="64"/>
      </left>
      <right style="medium">
        <color indexed="64"/>
      </right>
      <top style="medium">
        <color indexed="64"/>
      </top>
      <bottom style="medium">
        <color indexed="64"/>
      </bottom>
      <diagonal/>
    </border>
    <border>
      <left/>
      <right/>
      <top/>
      <bottom style="thin">
        <color indexed="23"/>
      </bottom>
      <diagonal/>
    </border>
    <border>
      <left style="medium">
        <color indexed="12"/>
      </left>
      <right style="medium">
        <color indexed="12"/>
      </right>
      <top style="medium">
        <color indexed="12"/>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style="thin">
        <color rgb="FF0000FF"/>
      </left>
      <right/>
      <top/>
      <bottom style="thin">
        <color rgb="FF0000FF"/>
      </bottom>
      <diagonal/>
    </border>
    <border>
      <left/>
      <right/>
      <top/>
      <bottom style="thin">
        <color rgb="FF0000FF"/>
      </bottom>
      <diagonal/>
    </border>
    <border>
      <left/>
      <right style="thin">
        <color rgb="FF0000FF"/>
      </right>
      <top/>
      <bottom/>
      <diagonal/>
    </border>
    <border>
      <left/>
      <right style="thin">
        <color rgb="FF0000FF"/>
      </right>
      <top/>
      <bottom style="thin">
        <color rgb="FF0000FF"/>
      </bottom>
      <diagonal/>
    </border>
    <border>
      <left/>
      <right style="thin">
        <color rgb="FF0000FF"/>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right style="thin">
        <color rgb="FFFF0000"/>
      </right>
      <top style="thin">
        <color rgb="FFFF0000"/>
      </top>
      <bottom style="thin">
        <color rgb="FFFF0000"/>
      </bottom>
      <diagonal/>
    </border>
    <border>
      <left/>
      <right/>
      <top/>
      <bottom style="thin">
        <color rgb="FFFF0000"/>
      </bottom>
      <diagonal/>
    </border>
    <border>
      <left style="thin">
        <color rgb="FF0000FF"/>
      </left>
      <right style="thin">
        <color rgb="FF0000FF"/>
      </right>
      <top style="thin">
        <color indexed="64"/>
      </top>
      <bottom style="thin">
        <color rgb="FF0000FF"/>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rgb="FF0000FF"/>
      </left>
      <right style="thin">
        <color rgb="FF0000FF"/>
      </right>
      <top style="thin">
        <color rgb="FF0000FF"/>
      </top>
      <bottom style="thin">
        <color indexed="12"/>
      </bottom>
      <diagonal/>
    </border>
    <border>
      <left style="thin">
        <color auto="1"/>
      </left>
      <right style="thin">
        <color auto="1"/>
      </right>
      <top style="thin">
        <color indexed="12"/>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4">
    <xf numFmtId="0" fontId="0" fillId="0" borderId="0"/>
    <xf numFmtId="0" fontId="13" fillId="2" borderId="0" applyNumberFormat="0" applyBorder="0" applyAlignment="0" applyProtection="0"/>
    <xf numFmtId="0" fontId="13" fillId="2" borderId="0" applyNumberFormat="0" applyBorder="0" applyAlignment="0" applyProtection="0"/>
    <xf numFmtId="0" fontId="14" fillId="3"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0" fontId="34" fillId="0" borderId="0"/>
    <xf numFmtId="0" fontId="3" fillId="0" borderId="0"/>
    <xf numFmtId="38" fontId="3" fillId="0" borderId="0"/>
    <xf numFmtId="0" fontId="3" fillId="0" borderId="0"/>
    <xf numFmtId="0" fontId="3" fillId="0" borderId="0"/>
    <xf numFmtId="0" fontId="3" fillId="0" borderId="0"/>
    <xf numFmtId="9" fontId="2" fillId="0" borderId="0" applyFont="0" applyFill="0" applyBorder="0" applyAlignment="0" applyProtection="0"/>
    <xf numFmtId="0" fontId="56" fillId="0" borderId="0" applyNumberFormat="0" applyFill="0" applyBorder="0" applyAlignment="0" applyProtection="0"/>
    <xf numFmtId="0" fontId="57" fillId="0" borderId="51" applyNumberFormat="0" applyFill="0" applyAlignment="0" applyProtection="0"/>
    <xf numFmtId="0" fontId="58" fillId="0" borderId="52" applyNumberFormat="0" applyFill="0" applyAlignment="0" applyProtection="0"/>
    <xf numFmtId="0" fontId="59" fillId="0" borderId="53" applyNumberFormat="0" applyFill="0" applyAlignment="0" applyProtection="0"/>
    <xf numFmtId="0" fontId="59" fillId="0" borderId="0" applyNumberFormat="0" applyFill="0" applyBorder="0" applyAlignment="0" applyProtection="0"/>
    <xf numFmtId="0" fontId="60" fillId="20" borderId="0" applyNumberFormat="0" applyBorder="0" applyAlignment="0" applyProtection="0"/>
    <xf numFmtId="0" fontId="61" fillId="21" borderId="0" applyNumberFormat="0" applyBorder="0" applyAlignment="0" applyProtection="0"/>
    <xf numFmtId="0" fontId="62" fillId="22" borderId="0" applyNumberFormat="0" applyBorder="0" applyAlignment="0" applyProtection="0"/>
    <xf numFmtId="0" fontId="63" fillId="23" borderId="54" applyNumberFormat="0" applyAlignment="0" applyProtection="0"/>
    <xf numFmtId="0" fontId="64" fillId="24" borderId="55" applyNumberFormat="0" applyAlignment="0" applyProtection="0"/>
    <xf numFmtId="0" fontId="65" fillId="24" borderId="54" applyNumberFormat="0" applyAlignment="0" applyProtection="0"/>
    <xf numFmtId="0" fontId="66" fillId="0" borderId="56" applyNumberFormat="0" applyFill="0" applyAlignment="0" applyProtection="0"/>
    <xf numFmtId="0" fontId="67" fillId="25" borderId="57" applyNumberFormat="0" applyAlignment="0" applyProtection="0"/>
    <xf numFmtId="0" fontId="68" fillId="0" borderId="0" applyNumberFormat="0" applyFill="0" applyBorder="0" applyAlignment="0" applyProtection="0"/>
    <xf numFmtId="0" fontId="2" fillId="26" borderId="58" applyNumberFormat="0" applyFont="0" applyAlignment="0" applyProtection="0"/>
    <xf numFmtId="0" fontId="69" fillId="0" borderId="0" applyNumberFormat="0" applyFill="0" applyBorder="0" applyAlignment="0" applyProtection="0"/>
    <xf numFmtId="0" fontId="70" fillId="0" borderId="59" applyNumberFormat="0" applyFill="0" applyAlignment="0" applyProtection="0"/>
    <xf numFmtId="0" fontId="71" fillId="27" borderId="0" applyNumberFormat="0" applyBorder="0" applyAlignment="0" applyProtection="0"/>
    <xf numFmtId="0" fontId="72" fillId="28" borderId="0" applyNumberFormat="0" applyBorder="0" applyAlignment="0" applyProtection="0"/>
    <xf numFmtId="0" fontId="72" fillId="29" borderId="0" applyNumberFormat="0" applyBorder="0" applyAlignment="0" applyProtection="0"/>
    <xf numFmtId="0" fontId="71" fillId="30" borderId="0" applyNumberFormat="0" applyBorder="0" applyAlignment="0" applyProtection="0"/>
    <xf numFmtId="0" fontId="71" fillId="31" borderId="0" applyNumberFormat="0" applyBorder="0" applyAlignment="0" applyProtection="0"/>
    <xf numFmtId="0" fontId="72" fillId="32" borderId="0" applyNumberFormat="0" applyBorder="0" applyAlignment="0" applyProtection="0"/>
    <xf numFmtId="0" fontId="72" fillId="33" borderId="0" applyNumberFormat="0" applyBorder="0" applyAlignment="0" applyProtection="0"/>
    <xf numFmtId="0" fontId="71" fillId="34" borderId="0" applyNumberFormat="0" applyBorder="0" applyAlignment="0" applyProtection="0"/>
    <xf numFmtId="0" fontId="71" fillId="35" borderId="0" applyNumberFormat="0" applyBorder="0" applyAlignment="0" applyProtection="0"/>
    <xf numFmtId="0" fontId="72" fillId="36" borderId="0" applyNumberFormat="0" applyBorder="0" applyAlignment="0" applyProtection="0"/>
    <xf numFmtId="0" fontId="72" fillId="37" borderId="0" applyNumberFormat="0" applyBorder="0" applyAlignment="0" applyProtection="0"/>
    <xf numFmtId="0" fontId="71" fillId="38" borderId="0" applyNumberFormat="0" applyBorder="0" applyAlignment="0" applyProtection="0"/>
    <xf numFmtId="0" fontId="71" fillId="39" borderId="0" applyNumberFormat="0" applyBorder="0" applyAlignment="0" applyProtection="0"/>
    <xf numFmtId="0" fontId="72" fillId="40" borderId="0" applyNumberFormat="0" applyBorder="0" applyAlignment="0" applyProtection="0"/>
    <xf numFmtId="0" fontId="72" fillId="41" borderId="0" applyNumberFormat="0" applyBorder="0" applyAlignment="0" applyProtection="0"/>
    <xf numFmtId="0" fontId="71" fillId="42" borderId="0" applyNumberFormat="0" applyBorder="0" applyAlignment="0" applyProtection="0"/>
    <xf numFmtId="0" fontId="71" fillId="43" borderId="0" applyNumberFormat="0" applyBorder="0" applyAlignment="0" applyProtection="0"/>
    <xf numFmtId="0" fontId="72" fillId="44" borderId="0" applyNumberFormat="0" applyBorder="0" applyAlignment="0" applyProtection="0"/>
    <xf numFmtId="0" fontId="72" fillId="45" borderId="0" applyNumberFormat="0" applyBorder="0" applyAlignment="0" applyProtection="0"/>
    <xf numFmtId="0" fontId="71" fillId="46" borderId="0" applyNumberFormat="0" applyBorder="0" applyAlignment="0" applyProtection="0"/>
    <xf numFmtId="0" fontId="71" fillId="47" borderId="0" applyNumberFormat="0" applyBorder="0" applyAlignment="0" applyProtection="0"/>
    <xf numFmtId="0" fontId="72" fillId="48" borderId="0" applyNumberFormat="0" applyBorder="0" applyAlignment="0" applyProtection="0"/>
    <xf numFmtId="0" fontId="1" fillId="0" borderId="0"/>
  </cellStyleXfs>
  <cellXfs count="560">
    <xf numFmtId="0" fontId="0" fillId="0" borderId="0" xfId="0"/>
    <xf numFmtId="38" fontId="3" fillId="0" borderId="0" xfId="9" applyFont="1" applyAlignment="1">
      <alignment horizontal="center"/>
    </xf>
    <xf numFmtId="38" fontId="4" fillId="0" borderId="0" xfId="9" applyFont="1" applyAlignment="1">
      <alignment wrapText="1"/>
    </xf>
    <xf numFmtId="38" fontId="3" fillId="0" borderId="0" xfId="9" applyFont="1" applyAlignment="1">
      <alignment horizontal="center" wrapText="1"/>
    </xf>
    <xf numFmtId="38" fontId="4" fillId="0" borderId="0" xfId="9" applyFont="1"/>
    <xf numFmtId="0" fontId="5" fillId="0" borderId="0" xfId="0" applyFont="1"/>
    <xf numFmtId="0" fontId="5" fillId="0" borderId="0" xfId="0" applyFont="1" applyBorder="1"/>
    <xf numFmtId="0" fontId="8" fillId="0" borderId="0" xfId="0" applyFont="1"/>
    <xf numFmtId="0" fontId="11" fillId="0" borderId="0" xfId="10" applyFont="1" applyAlignment="1">
      <alignment vertical="top"/>
    </xf>
    <xf numFmtId="0" fontId="5" fillId="0" borderId="0" xfId="0" applyFont="1" applyFill="1"/>
    <xf numFmtId="0" fontId="5" fillId="0" borderId="0" xfId="0" quotePrefix="1" applyFont="1" applyFill="1" applyAlignment="1">
      <alignment horizontal="right" vertical="top"/>
    </xf>
    <xf numFmtId="0" fontId="5" fillId="0" borderId="0" xfId="0" applyFont="1" applyFill="1" applyAlignment="1">
      <alignment vertical="top"/>
    </xf>
    <xf numFmtId="0" fontId="3" fillId="0" borderId="0" xfId="0" applyFont="1" applyAlignment="1">
      <alignment vertical="top" wrapText="1"/>
    </xf>
    <xf numFmtId="0" fontId="18" fillId="0" borderId="0" xfId="7" applyFont="1"/>
    <xf numFmtId="14" fontId="18" fillId="0" borderId="0" xfId="7" applyNumberFormat="1" applyFont="1" applyFill="1" applyBorder="1" applyAlignment="1" applyProtection="1">
      <alignment horizontal="center"/>
    </xf>
    <xf numFmtId="14" fontId="19" fillId="0" borderId="0" xfId="7" applyNumberFormat="1" applyFont="1" applyFill="1" applyBorder="1" applyAlignment="1" applyProtection="1">
      <alignment horizontal="center"/>
    </xf>
    <xf numFmtId="0" fontId="18" fillId="0" borderId="0" xfId="7" applyFont="1" applyAlignment="1">
      <alignment horizontal="center"/>
    </xf>
    <xf numFmtId="14" fontId="19" fillId="0" borderId="0" xfId="7" applyNumberFormat="1" applyFont="1" applyFill="1" applyBorder="1" applyAlignment="1" applyProtection="1">
      <alignment horizontal="left"/>
    </xf>
    <xf numFmtId="0" fontId="18" fillId="0" borderId="0" xfId="7" applyFont="1" applyAlignment="1">
      <alignment horizontal="left"/>
    </xf>
    <xf numFmtId="0" fontId="19" fillId="0" borderId="0" xfId="7" applyNumberFormat="1" applyFont="1" applyBorder="1" applyAlignment="1">
      <alignment horizontal="left" shrinkToFit="1"/>
    </xf>
    <xf numFmtId="0" fontId="20" fillId="0" borderId="0" xfId="7" applyFont="1" applyBorder="1" applyAlignment="1">
      <alignment horizontal="center" wrapText="1"/>
    </xf>
    <xf numFmtId="0" fontId="20" fillId="0" borderId="0" xfId="7" applyFont="1" applyBorder="1" applyAlignment="1">
      <alignment horizontal="center"/>
    </xf>
    <xf numFmtId="14" fontId="18" fillId="0" borderId="0" xfId="7" applyNumberFormat="1" applyFont="1" applyFill="1" applyBorder="1" applyAlignment="1" applyProtection="1">
      <alignment horizontal="left"/>
    </xf>
    <xf numFmtId="38" fontId="4" fillId="7" borderId="1" xfId="9" applyFont="1" applyFill="1" applyBorder="1"/>
    <xf numFmtId="38" fontId="4" fillId="0" borderId="0" xfId="9" applyFont="1" applyAlignment="1">
      <alignment horizontal="center"/>
    </xf>
    <xf numFmtId="164" fontId="10" fillId="0" borderId="0" xfId="4" applyNumberFormat="1" applyFont="1" applyFill="1" applyBorder="1" applyAlignment="1" applyProtection="1">
      <alignment horizontal="center"/>
    </xf>
    <xf numFmtId="0" fontId="20" fillId="2" borderId="2" xfId="1" applyFont="1" applyBorder="1" applyAlignment="1">
      <alignment horizontal="center" wrapText="1"/>
    </xf>
    <xf numFmtId="164" fontId="3" fillId="0" borderId="0" xfId="4" applyNumberFormat="1" applyFont="1" applyFill="1" applyBorder="1" applyAlignment="1" applyProtection="1">
      <alignment horizontal="right"/>
    </xf>
    <xf numFmtId="38" fontId="3" fillId="0" borderId="2" xfId="9" applyFont="1" applyBorder="1" applyAlignment="1">
      <alignment wrapText="1"/>
    </xf>
    <xf numFmtId="38" fontId="3" fillId="0" borderId="2" xfId="9" applyFont="1" applyBorder="1" applyAlignment="1">
      <alignment horizontal="center" wrapText="1"/>
    </xf>
    <xf numFmtId="0" fontId="3" fillId="4" borderId="3" xfId="11" applyFont="1" applyFill="1" applyBorder="1" applyAlignment="1" applyProtection="1">
      <alignment horizontal="left" wrapText="1" shrinkToFit="1"/>
      <protection locked="0"/>
    </xf>
    <xf numFmtId="0" fontId="20" fillId="2" borderId="2" xfId="1" applyFont="1" applyBorder="1" applyAlignment="1">
      <alignment horizontal="left" wrapText="1"/>
    </xf>
    <xf numFmtId="0" fontId="3" fillId="0" borderId="4" xfId="11" applyFont="1" applyBorder="1" applyAlignment="1">
      <alignment horizontal="left"/>
    </xf>
    <xf numFmtId="0" fontId="3" fillId="0" borderId="5" xfId="11" applyFont="1" applyBorder="1" applyAlignment="1">
      <alignment horizontal="left"/>
    </xf>
    <xf numFmtId="0" fontId="3" fillId="0" borderId="5" xfId="11" quotePrefix="1" applyFont="1" applyBorder="1"/>
    <xf numFmtId="0" fontId="3" fillId="0" borderId="4" xfId="11" quotePrefix="1" applyFont="1" applyBorder="1"/>
    <xf numFmtId="0" fontId="3" fillId="0" borderId="5" xfId="11" applyFont="1" applyFill="1" applyBorder="1" applyAlignment="1">
      <alignment horizontal="left" shrinkToFit="1"/>
    </xf>
    <xf numFmtId="0" fontId="3" fillId="0" borderId="4" xfId="11" applyFont="1" applyFill="1" applyBorder="1" applyAlignment="1">
      <alignment horizontal="left" shrinkToFit="1"/>
    </xf>
    <xf numFmtId="0" fontId="20" fillId="0" borderId="0" xfId="7" applyFont="1" applyBorder="1" applyAlignment="1">
      <alignment horizontal="center" shrinkToFit="1"/>
    </xf>
    <xf numFmtId="0" fontId="18" fillId="0" borderId="0" xfId="7" applyFont="1" applyAlignment="1">
      <alignment horizontal="left" shrinkToFit="1"/>
    </xf>
    <xf numFmtId="0" fontId="18" fillId="0" borderId="0" xfId="7" applyFont="1" applyAlignment="1">
      <alignment horizontal="center" shrinkToFit="1"/>
    </xf>
    <xf numFmtId="0" fontId="20" fillId="2" borderId="2" xfId="1" applyFont="1" applyBorder="1" applyAlignment="1">
      <alignment horizontal="left" shrinkToFit="1"/>
    </xf>
    <xf numFmtId="0" fontId="11" fillId="7" borderId="0" xfId="10" applyFont="1" applyFill="1" applyAlignment="1">
      <alignment vertical="top"/>
    </xf>
    <xf numFmtId="0" fontId="5" fillId="8" borderId="0" xfId="0" applyFont="1" applyFill="1" applyProtection="1"/>
    <xf numFmtId="0" fontId="5" fillId="0" borderId="0" xfId="0" applyFont="1" applyBorder="1" applyAlignment="1">
      <alignment vertical="top"/>
    </xf>
    <xf numFmtId="0" fontId="5" fillId="0" borderId="0" xfId="0" applyFont="1" applyAlignment="1">
      <alignment vertical="top"/>
    </xf>
    <xf numFmtId="166" fontId="4" fillId="9" borderId="1" xfId="9" applyNumberFormat="1" applyFont="1" applyFill="1" applyBorder="1"/>
    <xf numFmtId="0" fontId="11" fillId="0" borderId="7" xfId="10" applyFont="1" applyBorder="1" applyAlignment="1">
      <alignment vertical="top"/>
    </xf>
    <xf numFmtId="0" fontId="5" fillId="0" borderId="0" xfId="0" applyFont="1" applyFill="1" applyAlignment="1">
      <alignment vertical="top" wrapText="1"/>
    </xf>
    <xf numFmtId="0" fontId="16" fillId="0" borderId="0" xfId="0" applyFont="1" applyFill="1" applyBorder="1" applyAlignment="1" applyProtection="1">
      <alignment vertical="top"/>
      <protection locked="0"/>
    </xf>
    <xf numFmtId="0" fontId="16" fillId="0" borderId="9" xfId="0" applyFont="1" applyFill="1" applyBorder="1" applyAlignment="1" applyProtection="1">
      <alignment horizontal="center" vertical="top"/>
      <protection locked="0"/>
    </xf>
    <xf numFmtId="0" fontId="3" fillId="0" borderId="0" xfId="0" applyFont="1"/>
    <xf numFmtId="0" fontId="3" fillId="0" borderId="0" xfId="0" applyFont="1" applyAlignment="1">
      <alignment horizontal="right"/>
    </xf>
    <xf numFmtId="0" fontId="3" fillId="9" borderId="0" xfId="0" applyFont="1" applyFill="1" applyProtection="1"/>
    <xf numFmtId="168" fontId="3" fillId="0" borderId="0" xfId="0" applyNumberFormat="1" applyFont="1" applyFill="1" applyBorder="1" applyAlignment="1" applyProtection="1">
      <alignment horizontal="right"/>
    </xf>
    <xf numFmtId="0" fontId="3" fillId="0" borderId="0" xfId="0" applyFont="1" applyFill="1" applyProtection="1"/>
    <xf numFmtId="0" fontId="3" fillId="0" borderId="0" xfId="0" applyFont="1" applyFill="1" applyAlignment="1">
      <alignment vertical="top" wrapText="1"/>
    </xf>
    <xf numFmtId="0" fontId="3" fillId="0" borderId="0" xfId="0" applyFont="1" applyAlignment="1"/>
    <xf numFmtId="0" fontId="5" fillId="0" borderId="0" xfId="10" quotePrefix="1" applyFont="1" applyAlignment="1">
      <alignment vertical="top" wrapText="1"/>
    </xf>
    <xf numFmtId="0" fontId="5" fillId="0" borderId="0" xfId="10" applyFont="1" applyAlignment="1"/>
    <xf numFmtId="0" fontId="5" fillId="0" borderId="0" xfId="0" applyFont="1" applyAlignment="1"/>
    <xf numFmtId="0" fontId="35" fillId="0" borderId="0" xfId="7" applyFont="1" applyAlignment="1">
      <alignment shrinkToFit="1"/>
    </xf>
    <xf numFmtId="0" fontId="3" fillId="0" borderId="0" xfId="11" applyFont="1"/>
    <xf numFmtId="0" fontId="24" fillId="0" borderId="10" xfId="7" applyFont="1" applyBorder="1" applyAlignment="1">
      <alignment wrapText="1"/>
    </xf>
    <xf numFmtId="169" fontId="3" fillId="4" borderId="5" xfId="11" applyNumberFormat="1" applyFont="1" applyFill="1" applyBorder="1" applyAlignment="1" applyProtection="1">
      <alignment horizontal="left" shrinkToFit="1"/>
      <protection locked="0"/>
    </xf>
    <xf numFmtId="0" fontId="35" fillId="0" borderId="5" xfId="7" quotePrefix="1" applyFont="1" applyBorder="1" applyAlignment="1">
      <alignment horizontal="left"/>
    </xf>
    <xf numFmtId="0" fontId="3" fillId="0" borderId="11" xfId="11" applyFont="1" applyBorder="1" applyAlignment="1">
      <alignment horizontal="left"/>
    </xf>
    <xf numFmtId="14" fontId="3" fillId="0" borderId="5" xfId="11" applyNumberFormat="1" applyFont="1" applyBorder="1" applyAlignment="1">
      <alignment horizontal="left"/>
    </xf>
    <xf numFmtId="0" fontId="3" fillId="0" borderId="5" xfId="11" applyFont="1" applyBorder="1" applyAlignment="1">
      <alignment horizontal="center" shrinkToFit="1"/>
    </xf>
    <xf numFmtId="169" fontId="3" fillId="4" borderId="4" xfId="11" applyNumberFormat="1" applyFont="1" applyFill="1" applyBorder="1" applyAlignment="1" applyProtection="1">
      <alignment horizontal="left" shrinkToFit="1"/>
      <protection locked="0"/>
    </xf>
    <xf numFmtId="0" fontId="35" fillId="0" borderId="4" xfId="7" quotePrefix="1" applyFont="1" applyBorder="1" applyAlignment="1">
      <alignment horizontal="left"/>
    </xf>
    <xf numFmtId="0" fontId="3" fillId="0" borderId="12" xfId="11" applyFont="1" applyBorder="1" applyAlignment="1">
      <alignment horizontal="left"/>
    </xf>
    <xf numFmtId="14" fontId="3" fillId="0" borderId="4" xfId="11" applyNumberFormat="1" applyFont="1" applyBorder="1" applyAlignment="1">
      <alignment horizontal="left"/>
    </xf>
    <xf numFmtId="0" fontId="3" fillId="0" borderId="4" xfId="11" applyFont="1" applyBorder="1" applyAlignment="1">
      <alignment horizontal="center" shrinkToFit="1"/>
    </xf>
    <xf numFmtId="14" fontId="3" fillId="0" borderId="12" xfId="11" applyNumberFormat="1" applyFont="1" applyBorder="1" applyAlignment="1">
      <alignment horizontal="left"/>
    </xf>
    <xf numFmtId="42" fontId="3" fillId="0" borderId="4" xfId="11" applyNumberFormat="1" applyFont="1" applyBorder="1" applyAlignment="1">
      <alignment horizontal="center" shrinkToFit="1"/>
    </xf>
    <xf numFmtId="0" fontId="3" fillId="0" borderId="0" xfId="11" applyFont="1" applyAlignment="1">
      <alignment horizontal="left"/>
    </xf>
    <xf numFmtId="0" fontId="3" fillId="0" borderId="0" xfId="11" applyFont="1" applyAlignment="1">
      <alignment horizontal="center" shrinkToFit="1"/>
    </xf>
    <xf numFmtId="0" fontId="3" fillId="9" borderId="0" xfId="6" applyFill="1"/>
    <xf numFmtId="0" fontId="25" fillId="10" borderId="13" xfId="3" applyFont="1" applyFill="1" applyBorder="1"/>
    <xf numFmtId="0" fontId="3" fillId="9" borderId="0" xfId="6" applyFill="1" applyAlignment="1">
      <alignment vertical="top"/>
    </xf>
    <xf numFmtId="0" fontId="3" fillId="9" borderId="0" xfId="6" applyFill="1" applyBorder="1" applyAlignment="1">
      <alignment vertical="top"/>
    </xf>
    <xf numFmtId="0" fontId="3" fillId="0" borderId="14" xfId="0" applyFont="1" applyBorder="1" applyProtection="1">
      <protection locked="0"/>
    </xf>
    <xf numFmtId="0" fontId="3" fillId="9" borderId="0" xfId="6" applyFont="1" applyFill="1" applyAlignment="1" applyProtection="1">
      <alignment horizontal="right" vertical="top"/>
    </xf>
    <xf numFmtId="0" fontId="4" fillId="9" borderId="0" xfId="6" applyFont="1" applyFill="1" applyAlignment="1" applyProtection="1">
      <alignment horizontal="center" vertical="top"/>
    </xf>
    <xf numFmtId="0" fontId="3" fillId="9" borderId="0" xfId="6" applyFont="1" applyFill="1" applyAlignment="1" applyProtection="1">
      <alignment horizontal="center" vertical="top"/>
    </xf>
    <xf numFmtId="0" fontId="3" fillId="9" borderId="0" xfId="6" applyFont="1" applyFill="1" applyProtection="1"/>
    <xf numFmtId="0" fontId="36" fillId="11" borderId="0" xfId="0" applyFont="1" applyFill="1" applyProtection="1"/>
    <xf numFmtId="0" fontId="36" fillId="11" borderId="0" xfId="0" applyFont="1" applyFill="1" applyAlignment="1" applyProtection="1"/>
    <xf numFmtId="0" fontId="4" fillId="9" borderId="0" xfId="6" applyFont="1" applyFill="1" applyAlignment="1" applyProtection="1">
      <alignment horizontal="center"/>
    </xf>
    <xf numFmtId="0" fontId="25" fillId="10" borderId="13" xfId="3" applyFont="1" applyFill="1" applyBorder="1" applyProtection="1"/>
    <xf numFmtId="0" fontId="25" fillId="0" borderId="0" xfId="3" applyFont="1" applyFill="1" applyBorder="1" applyProtection="1"/>
    <xf numFmtId="0" fontId="3" fillId="0" borderId="0" xfId="6" applyFont="1" applyFill="1" applyProtection="1"/>
    <xf numFmtId="170" fontId="3" fillId="9" borderId="0" xfId="6" applyNumberFormat="1" applyFont="1" applyFill="1" applyAlignment="1" applyProtection="1">
      <alignment horizontal="right" vertical="top"/>
    </xf>
    <xf numFmtId="0" fontId="3" fillId="9" borderId="0" xfId="6" applyFont="1" applyFill="1" applyAlignment="1" applyProtection="1">
      <alignment vertical="top"/>
    </xf>
    <xf numFmtId="0" fontId="3" fillId="9" borderId="0" xfId="6" applyFont="1" applyFill="1" applyBorder="1" applyAlignment="1" applyProtection="1">
      <alignment vertical="top" wrapText="1"/>
    </xf>
    <xf numFmtId="0" fontId="3" fillId="0" borderId="0" xfId="0" applyFont="1" applyProtection="1"/>
    <xf numFmtId="0" fontId="3" fillId="9" borderId="0" xfId="6" applyFont="1" applyFill="1" applyBorder="1" applyAlignment="1" applyProtection="1">
      <alignment vertical="top"/>
    </xf>
    <xf numFmtId="0" fontId="3" fillId="9" borderId="0" xfId="6" applyFont="1" applyFill="1" applyBorder="1" applyAlignment="1" applyProtection="1">
      <alignment horizontal="right" vertical="top"/>
    </xf>
    <xf numFmtId="0" fontId="3" fillId="9" borderId="0" xfId="6" applyFill="1" applyProtection="1"/>
    <xf numFmtId="0" fontId="3" fillId="9" borderId="0" xfId="0" applyFont="1" applyFill="1" applyAlignment="1" applyProtection="1">
      <alignment horizontal="center"/>
    </xf>
    <xf numFmtId="0" fontId="20" fillId="12" borderId="2" xfId="1" applyFont="1" applyFill="1" applyBorder="1" applyAlignment="1" applyProtection="1">
      <alignment horizontal="center" wrapText="1"/>
    </xf>
    <xf numFmtId="0" fontId="0" fillId="9" borderId="0" xfId="0" applyFont="1" applyFill="1" applyProtection="1"/>
    <xf numFmtId="0" fontId="3" fillId="9" borderId="0" xfId="0" applyFont="1" applyFill="1" applyAlignment="1" applyProtection="1">
      <alignment vertical="top"/>
    </xf>
    <xf numFmtId="0" fontId="37" fillId="0" borderId="0" xfId="0" applyFont="1" applyFill="1" applyProtection="1"/>
    <xf numFmtId="0" fontId="3" fillId="0" borderId="0" xfId="6" applyFont="1" applyFill="1" applyAlignment="1" applyProtection="1">
      <alignment horizontal="right" vertical="top"/>
    </xf>
    <xf numFmtId="0" fontId="3" fillId="9" borderId="0" xfId="0" applyFont="1" applyFill="1" applyAlignment="1" applyProtection="1">
      <alignment horizontal="center" vertical="top"/>
    </xf>
    <xf numFmtId="0" fontId="3" fillId="9" borderId="0" xfId="6" applyFill="1" applyAlignment="1" applyProtection="1">
      <alignment vertical="top"/>
    </xf>
    <xf numFmtId="0" fontId="3" fillId="0" borderId="0" xfId="0" applyFont="1" applyAlignment="1" applyProtection="1">
      <alignment horizontal="left" wrapText="1"/>
    </xf>
    <xf numFmtId="0" fontId="4" fillId="0" borderId="0" xfId="0" applyFont="1" applyAlignment="1" applyProtection="1">
      <alignment horizontal="left"/>
    </xf>
    <xf numFmtId="0" fontId="3" fillId="0" borderId="0" xfId="0" applyFont="1" applyBorder="1" applyProtection="1"/>
    <xf numFmtId="1" fontId="3" fillId="0" borderId="1" xfId="4" applyNumberFormat="1" applyFont="1" applyFill="1" applyBorder="1" applyAlignment="1" applyProtection="1">
      <alignment horizontal="left" vertical="top"/>
    </xf>
    <xf numFmtId="0" fontId="38" fillId="9" borderId="0" xfId="0" applyFont="1" applyFill="1" applyProtection="1"/>
    <xf numFmtId="0" fontId="3" fillId="9" borderId="0" xfId="12" applyFont="1" applyFill="1" applyAlignment="1">
      <alignment horizontal="left" vertical="top" shrinkToFit="1"/>
    </xf>
    <xf numFmtId="0" fontId="3" fillId="9" borderId="0" xfId="12" applyFont="1" applyFill="1" applyBorder="1" applyAlignment="1">
      <alignment horizontal="left" vertical="top" shrinkToFit="1"/>
    </xf>
    <xf numFmtId="41" fontId="3" fillId="9" borderId="0" xfId="12" applyNumberFormat="1" applyFont="1" applyFill="1" applyBorder="1" applyAlignment="1">
      <alignment shrinkToFit="1"/>
    </xf>
    <xf numFmtId="41" fontId="3" fillId="9" borderId="0" xfId="12" applyNumberFormat="1" applyFont="1" applyFill="1" applyAlignment="1">
      <alignment shrinkToFit="1"/>
    </xf>
    <xf numFmtId="0" fontId="3" fillId="9" borderId="0" xfId="6" applyFill="1" applyBorder="1"/>
    <xf numFmtId="0" fontId="3" fillId="0" borderId="0" xfId="8" applyBorder="1" applyAlignment="1">
      <alignment horizontal="left" vertical="top"/>
    </xf>
    <xf numFmtId="0" fontId="26" fillId="0" borderId="0" xfId="8" applyFont="1" applyBorder="1" applyAlignment="1">
      <alignment horizontal="left" vertical="top"/>
    </xf>
    <xf numFmtId="0" fontId="3" fillId="0" borderId="0" xfId="0" applyFont="1" applyAlignment="1" applyProtection="1">
      <alignment horizontal="right"/>
    </xf>
    <xf numFmtId="14" fontId="3" fillId="0" borderId="0" xfId="0" applyNumberFormat="1" applyFont="1" applyAlignment="1" applyProtection="1">
      <alignment horizontal="left"/>
    </xf>
    <xf numFmtId="0" fontId="11" fillId="8" borderId="0" xfId="0" applyFont="1" applyFill="1" applyProtection="1"/>
    <xf numFmtId="0" fontId="23" fillId="8" borderId="0" xfId="0" applyFont="1" applyFill="1" applyAlignment="1" applyProtection="1">
      <alignment horizontal="right"/>
    </xf>
    <xf numFmtId="0" fontId="5" fillId="8" borderId="0" xfId="0" applyFont="1" applyFill="1" applyBorder="1" applyProtection="1"/>
    <xf numFmtId="0" fontId="11" fillId="8" borderId="0" xfId="0" applyFont="1" applyFill="1" applyAlignment="1" applyProtection="1">
      <alignment horizontal="right"/>
    </xf>
    <xf numFmtId="0" fontId="5" fillId="9" borderId="0" xfId="0" applyFont="1" applyFill="1" applyProtection="1"/>
    <xf numFmtId="0" fontId="5" fillId="0" borderId="0" xfId="0" applyFont="1" applyFill="1" applyProtection="1"/>
    <xf numFmtId="0" fontId="5" fillId="0" borderId="0" xfId="0" applyFont="1" applyFill="1" applyAlignment="1" applyProtection="1">
      <alignment horizontal="left" vertical="top"/>
    </xf>
    <xf numFmtId="0" fontId="5" fillId="0" borderId="0" xfId="0" applyFont="1" applyProtection="1"/>
    <xf numFmtId="0" fontId="20" fillId="2" borderId="0" xfId="1" applyFont="1" applyBorder="1" applyAlignment="1" applyProtection="1">
      <alignment horizontal="center" wrapText="1"/>
    </xf>
    <xf numFmtId="0" fontId="3" fillId="0" borderId="0" xfId="0" applyFont="1" applyFill="1" applyAlignment="1" applyProtection="1">
      <alignment horizontal="left" vertical="top"/>
    </xf>
    <xf numFmtId="0" fontId="3" fillId="0" borderId="0" xfId="0" quotePrefix="1" applyFont="1" applyFill="1" applyAlignment="1" applyProtection="1">
      <alignment horizontal="right"/>
    </xf>
    <xf numFmtId="0" fontId="3" fillId="0" borderId="0" xfId="0" applyFont="1" applyFill="1" applyAlignment="1" applyProtection="1">
      <alignment horizontal="left"/>
    </xf>
    <xf numFmtId="0" fontId="4" fillId="0" borderId="0" xfId="0" applyFont="1" applyFill="1" applyAlignment="1" applyProtection="1">
      <alignment horizontal="right"/>
    </xf>
    <xf numFmtId="165" fontId="3" fillId="0" borderId="0" xfId="0" applyNumberFormat="1" applyFont="1" applyFill="1" applyBorder="1" applyAlignment="1" applyProtection="1">
      <alignment horizontal="right"/>
    </xf>
    <xf numFmtId="0" fontId="6" fillId="13" borderId="0" xfId="0" applyFont="1" applyFill="1" applyProtection="1"/>
    <xf numFmtId="0" fontId="3" fillId="13" borderId="0" xfId="0" applyFont="1" applyFill="1" applyProtection="1"/>
    <xf numFmtId="0" fontId="6" fillId="9" borderId="0" xfId="0" applyFont="1" applyFill="1" applyProtection="1"/>
    <xf numFmtId="0" fontId="20" fillId="2" borderId="2" xfId="1" applyFont="1" applyBorder="1" applyAlignment="1" applyProtection="1">
      <alignment horizontal="center" wrapText="1"/>
    </xf>
    <xf numFmtId="0" fontId="3" fillId="0" borderId="0" xfId="0" applyFont="1" applyFill="1" applyBorder="1" applyAlignment="1" applyProtection="1">
      <alignment shrinkToFit="1"/>
    </xf>
    <xf numFmtId="0" fontId="4" fillId="0" borderId="0" xfId="0" applyFont="1" applyFill="1" applyBorder="1" applyAlignment="1" applyProtection="1">
      <alignment horizontal="right"/>
    </xf>
    <xf numFmtId="0" fontId="4" fillId="0" borderId="0" xfId="0" applyFont="1" applyFill="1" applyBorder="1" applyAlignment="1" applyProtection="1">
      <alignment shrinkToFit="1"/>
    </xf>
    <xf numFmtId="0" fontId="3" fillId="0" borderId="0" xfId="0" applyFont="1" applyFill="1" applyAlignment="1" applyProtection="1">
      <alignment horizontal="center"/>
    </xf>
    <xf numFmtId="0" fontId="3" fillId="0" borderId="0" xfId="0" applyFont="1" applyFill="1" applyBorder="1" applyProtection="1"/>
    <xf numFmtId="0" fontId="3" fillId="0" borderId="15" xfId="0" applyFont="1" applyFill="1" applyBorder="1" applyAlignment="1" applyProtection="1">
      <alignment horizontal="left"/>
    </xf>
    <xf numFmtId="0" fontId="3" fillId="0" borderId="16" xfId="0" applyFont="1" applyFill="1" applyBorder="1" applyProtection="1"/>
    <xf numFmtId="164" fontId="3" fillId="0" borderId="0" xfId="4" applyNumberFormat="1" applyFont="1" applyFill="1" applyAlignment="1" applyProtection="1">
      <alignment horizontal="right"/>
    </xf>
    <xf numFmtId="0" fontId="3" fillId="0" borderId="0" xfId="0" applyFont="1" applyFill="1" applyBorder="1" applyAlignment="1" applyProtection="1">
      <alignment horizontal="left"/>
    </xf>
    <xf numFmtId="1" fontId="3" fillId="0" borderId="0" xfId="4" applyNumberFormat="1" applyFont="1" applyFill="1" applyBorder="1" applyAlignment="1" applyProtection="1">
      <alignment horizontal="left"/>
    </xf>
    <xf numFmtId="0" fontId="6" fillId="0" borderId="0" xfId="0" applyFont="1" applyFill="1" applyAlignment="1" applyProtection="1">
      <alignment horizontal="left"/>
    </xf>
    <xf numFmtId="0" fontId="20" fillId="2" borderId="2" xfId="1" applyNumberFormat="1" applyFont="1" applyBorder="1" applyAlignment="1" applyProtection="1">
      <alignment horizontal="center" wrapText="1"/>
    </xf>
    <xf numFmtId="170" fontId="3" fillId="0" borderId="0" xfId="0" quotePrefix="1" applyNumberFormat="1" applyFont="1" applyFill="1" applyAlignment="1" applyProtection="1">
      <alignment horizontal="right"/>
    </xf>
    <xf numFmtId="0" fontId="3" fillId="0" borderId="0" xfId="0" quotePrefix="1" applyFont="1" applyFill="1" applyProtection="1"/>
    <xf numFmtId="0" fontId="3" fillId="0" borderId="0" xfId="0" applyFont="1" applyFill="1" applyAlignment="1" applyProtection="1">
      <alignment horizontal="right"/>
    </xf>
    <xf numFmtId="164" fontId="3" fillId="0" borderId="0" xfId="4" applyNumberFormat="1" applyFont="1" applyFill="1" applyProtection="1"/>
    <xf numFmtId="164" fontId="3" fillId="0" borderId="0" xfId="4" applyNumberFormat="1" applyFont="1" applyFill="1" applyBorder="1" applyProtection="1"/>
    <xf numFmtId="0" fontId="11" fillId="8" borderId="0" xfId="0" applyFont="1" applyFill="1" applyAlignment="1" applyProtection="1">
      <alignment horizontal="center"/>
    </xf>
    <xf numFmtId="0" fontId="11" fillId="9" borderId="0" xfId="0" applyFont="1" applyFill="1" applyAlignment="1" applyProtection="1">
      <alignment horizontal="center"/>
    </xf>
    <xf numFmtId="42" fontId="9" fillId="0" borderId="0" xfId="0" applyNumberFormat="1" applyFont="1" applyFill="1" applyBorder="1" applyAlignment="1" applyProtection="1">
      <alignment shrinkToFit="1"/>
    </xf>
    <xf numFmtId="0" fontId="3" fillId="0" borderId="0" xfId="0" applyFont="1" applyFill="1" applyAlignment="1" applyProtection="1">
      <alignment shrinkToFit="1"/>
    </xf>
    <xf numFmtId="0" fontId="7" fillId="0" borderId="0" xfId="0" applyFont="1" applyFill="1" applyAlignment="1" applyProtection="1">
      <alignment horizontal="left"/>
    </xf>
    <xf numFmtId="0" fontId="6" fillId="0" borderId="0" xfId="0" applyFont="1" applyFill="1" applyProtection="1"/>
    <xf numFmtId="0" fontId="4" fillId="0" borderId="0" xfId="0" applyFont="1" applyFill="1" applyProtection="1"/>
    <xf numFmtId="0" fontId="4" fillId="0" borderId="0" xfId="0" applyFont="1" applyFill="1" applyAlignment="1" applyProtection="1">
      <alignment horizontal="left"/>
    </xf>
    <xf numFmtId="0" fontId="3" fillId="0" borderId="2" xfId="0" applyFont="1" applyFill="1" applyBorder="1" applyProtection="1"/>
    <xf numFmtId="0" fontId="3" fillId="0" borderId="0" xfId="0" applyFont="1" applyFill="1" applyBorder="1" applyAlignment="1" applyProtection="1">
      <alignment horizontal="right"/>
    </xf>
    <xf numFmtId="0" fontId="3" fillId="0" borderId="0" xfId="0" applyFont="1" applyAlignment="1" applyProtection="1">
      <alignment horizontal="left"/>
    </xf>
    <xf numFmtId="0" fontId="3" fillId="0" borderId="1" xfId="0" applyFont="1" applyBorder="1" applyProtection="1"/>
    <xf numFmtId="0" fontId="37" fillId="0" borderId="0" xfId="0" applyFont="1" applyFill="1" applyBorder="1" applyProtection="1"/>
    <xf numFmtId="0" fontId="3" fillId="0" borderId="34" xfId="0" applyFont="1" applyFill="1" applyBorder="1" applyAlignment="1" applyProtection="1">
      <alignment horizontal="left"/>
    </xf>
    <xf numFmtId="0" fontId="3" fillId="0" borderId="35" xfId="0" applyFont="1" applyFill="1" applyBorder="1" applyProtection="1"/>
    <xf numFmtId="170" fontId="3" fillId="0" borderId="0" xfId="0" quotePrefix="1" applyNumberFormat="1" applyFont="1" applyFill="1" applyProtection="1"/>
    <xf numFmtId="170" fontId="3" fillId="9" borderId="0" xfId="0" applyNumberFormat="1" applyFont="1" applyFill="1" applyProtection="1"/>
    <xf numFmtId="0" fontId="3" fillId="9" borderId="2" xfId="0" applyFont="1" applyFill="1" applyBorder="1" applyProtection="1"/>
    <xf numFmtId="0" fontId="35" fillId="0" borderId="4" xfId="7" applyFont="1" applyBorder="1" applyAlignment="1">
      <alignment horizontal="left"/>
    </xf>
    <xf numFmtId="38" fontId="3" fillId="0" borderId="0" xfId="9" applyFont="1"/>
    <xf numFmtId="165" fontId="3" fillId="0" borderId="0" xfId="9" applyNumberFormat="1" applyFont="1"/>
    <xf numFmtId="38" fontId="3" fillId="0" borderId="0" xfId="9" applyNumberFormat="1" applyFont="1"/>
    <xf numFmtId="38" fontId="3" fillId="9" borderId="0" xfId="9" applyFont="1" applyFill="1" applyAlignment="1">
      <alignment horizontal="center" vertical="top" wrapText="1"/>
    </xf>
    <xf numFmtId="165" fontId="3" fillId="0" borderId="7" xfId="9" applyNumberFormat="1" applyFont="1" applyBorder="1"/>
    <xf numFmtId="38" fontId="3" fillId="0" borderId="7" xfId="9" applyNumberFormat="1" applyFont="1" applyBorder="1"/>
    <xf numFmtId="38" fontId="3" fillId="0" borderId="17" xfId="9" applyNumberFormat="1" applyFont="1" applyBorder="1"/>
    <xf numFmtId="0" fontId="3" fillId="0" borderId="0" xfId="9" applyNumberFormat="1" applyFont="1" applyAlignment="1">
      <alignment horizontal="center"/>
    </xf>
    <xf numFmtId="38" fontId="3" fillId="0" borderId="0" xfId="9" applyFont="1" applyAlignment="1">
      <alignment wrapText="1"/>
    </xf>
    <xf numFmtId="165" fontId="3" fillId="5" borderId="2" xfId="9" applyNumberFormat="1" applyFont="1" applyFill="1" applyBorder="1" applyAlignment="1">
      <alignment horizontal="center" wrapText="1"/>
    </xf>
    <xf numFmtId="165" fontId="3" fillId="6" borderId="2" xfId="9" applyNumberFormat="1" applyFont="1" applyFill="1" applyBorder="1" applyAlignment="1">
      <alignment horizontal="center" wrapText="1"/>
    </xf>
    <xf numFmtId="165" fontId="3" fillId="5" borderId="0" xfId="9" applyNumberFormat="1" applyFont="1" applyFill="1" applyAlignment="1">
      <alignment horizontal="center" wrapText="1"/>
    </xf>
    <xf numFmtId="165" fontId="3" fillId="6" borderId="0" xfId="9" applyNumberFormat="1" applyFont="1" applyFill="1" applyAlignment="1">
      <alignment horizontal="center" wrapText="1"/>
    </xf>
    <xf numFmtId="0" fontId="3" fillId="0" borderId="0" xfId="0" applyFont="1" applyFill="1" applyBorder="1" applyAlignment="1">
      <alignment horizontal="center"/>
    </xf>
    <xf numFmtId="14" fontId="3" fillId="0" borderId="0" xfId="0" applyNumberFormat="1" applyFont="1" applyBorder="1" applyAlignment="1">
      <alignment horizontal="right"/>
    </xf>
    <xf numFmtId="0" fontId="27" fillId="0" borderId="0" xfId="8" applyFont="1" applyBorder="1" applyAlignment="1">
      <alignment horizontal="left" vertical="center" wrapText="1"/>
    </xf>
    <xf numFmtId="0" fontId="6" fillId="9" borderId="0" xfId="6" applyFont="1" applyFill="1"/>
    <xf numFmtId="0" fontId="38" fillId="9" borderId="0" xfId="6" applyFont="1" applyFill="1" applyAlignment="1">
      <alignment vertical="top"/>
    </xf>
    <xf numFmtId="0" fontId="37" fillId="0" borderId="36" xfId="0" applyFont="1" applyBorder="1" applyAlignment="1" applyProtection="1">
      <alignment horizontal="center" shrinkToFit="1"/>
      <protection locked="0"/>
    </xf>
    <xf numFmtId="38" fontId="38" fillId="0" borderId="0" xfId="9" applyFont="1"/>
    <xf numFmtId="0" fontId="11" fillId="0" borderId="0" xfId="10" applyFont="1" applyAlignment="1"/>
    <xf numFmtId="14" fontId="3" fillId="0" borderId="4" xfId="11" applyNumberFormat="1" applyFont="1" applyBorder="1" applyAlignment="1">
      <alignment horizontal="center" shrinkToFit="1"/>
    </xf>
    <xf numFmtId="14" fontId="3" fillId="0" borderId="4" xfId="11" applyNumberFormat="1" applyFont="1" applyBorder="1" applyAlignment="1">
      <alignment horizontal="center"/>
    </xf>
    <xf numFmtId="0" fontId="11" fillId="0" borderId="0" xfId="0" applyFont="1" applyFill="1" applyProtection="1"/>
    <xf numFmtId="0" fontId="11" fillId="0" borderId="0" xfId="0" applyFont="1" applyFill="1" applyAlignment="1" applyProtection="1">
      <alignment horizontal="center"/>
    </xf>
    <xf numFmtId="0" fontId="3" fillId="0" borderId="0" xfId="0" applyFont="1" applyFill="1" applyAlignment="1" applyProtection="1">
      <alignment wrapText="1"/>
    </xf>
    <xf numFmtId="0" fontId="20" fillId="0" borderId="0" xfId="1" applyNumberFormat="1" applyFont="1" applyFill="1" applyBorder="1" applyAlignment="1" applyProtection="1">
      <alignment horizontal="center" wrapText="1"/>
    </xf>
    <xf numFmtId="14" fontId="9" fillId="0" borderId="0" xfId="4" applyNumberFormat="1" applyFont="1" applyFill="1" applyBorder="1" applyAlignment="1" applyProtection="1">
      <alignment horizontal="center"/>
      <protection locked="0"/>
    </xf>
    <xf numFmtId="0" fontId="5" fillId="0" borderId="0" xfId="0" applyFont="1" applyFill="1" applyBorder="1" applyProtection="1"/>
    <xf numFmtId="0" fontId="3" fillId="0" borderId="0" xfId="0" applyFont="1" applyFill="1" applyAlignment="1" applyProtection="1"/>
    <xf numFmtId="0" fontId="3" fillId="0" borderId="0" xfId="0" applyFont="1" applyFill="1" applyAlignment="1" applyProtection="1">
      <alignment vertical="center"/>
    </xf>
    <xf numFmtId="0" fontId="3" fillId="0" borderId="0" xfId="0" quotePrefix="1" applyFont="1" applyFill="1" applyAlignment="1" applyProtection="1"/>
    <xf numFmtId="0" fontId="3" fillId="0" borderId="0" xfId="0" quotePrefix="1" applyFont="1" applyFill="1" applyAlignment="1" applyProtection="1">
      <alignment horizontal="right" vertical="center"/>
    </xf>
    <xf numFmtId="0" fontId="11" fillId="0" borderId="0" xfId="0" applyFont="1" applyFill="1" applyAlignment="1" applyProtection="1">
      <alignment vertical="center"/>
    </xf>
    <xf numFmtId="0" fontId="39" fillId="14" borderId="0" xfId="0" applyFont="1" applyFill="1"/>
    <xf numFmtId="0" fontId="40" fillId="15" borderId="0" xfId="0" applyFont="1" applyFill="1" applyProtection="1"/>
    <xf numFmtId="0" fontId="41" fillId="15" borderId="0" xfId="0" applyFont="1" applyFill="1" applyAlignment="1" applyProtection="1">
      <alignment horizontal="center"/>
    </xf>
    <xf numFmtId="0" fontId="36" fillId="15" borderId="0" xfId="0" applyFont="1" applyFill="1" applyProtection="1"/>
    <xf numFmtId="0" fontId="0" fillId="0" borderId="0" xfId="0" applyAlignment="1">
      <alignment horizontal="left"/>
    </xf>
    <xf numFmtId="14" fontId="9" fillId="0" borderId="0" xfId="4" applyNumberFormat="1" applyFont="1" applyFill="1" applyBorder="1" applyAlignment="1" applyProtection="1">
      <alignment horizontal="left"/>
      <protection locked="0"/>
    </xf>
    <xf numFmtId="0" fontId="0" fillId="0" borderId="0" xfId="0" applyFill="1"/>
    <xf numFmtId="0" fontId="3" fillId="0" borderId="0" xfId="0" applyFont="1" applyFill="1" applyAlignment="1" applyProtection="1">
      <alignment horizontal="left" wrapText="1"/>
    </xf>
    <xf numFmtId="0" fontId="3" fillId="0" borderId="37" xfId="0" applyFont="1" applyFill="1" applyBorder="1" applyAlignment="1" applyProtection="1">
      <alignment horizontal="left"/>
    </xf>
    <xf numFmtId="0" fontId="3" fillId="0" borderId="38" xfId="0" applyFont="1" applyFill="1" applyBorder="1" applyProtection="1"/>
    <xf numFmtId="0" fontId="37" fillId="0" borderId="0" xfId="0" applyFont="1" applyProtection="1"/>
    <xf numFmtId="165" fontId="3" fillId="16" borderId="2" xfId="9" applyNumberFormat="1" applyFont="1" applyFill="1" applyBorder="1" applyAlignment="1">
      <alignment horizontal="center" wrapText="1"/>
    </xf>
    <xf numFmtId="165" fontId="3" fillId="16" borderId="0" xfId="9" applyNumberFormat="1" applyFont="1" applyFill="1" applyAlignment="1">
      <alignment horizontal="center" wrapText="1"/>
    </xf>
    <xf numFmtId="0" fontId="6" fillId="0" borderId="0" xfId="0" applyFont="1" applyFill="1" applyAlignment="1" applyProtection="1">
      <alignment wrapText="1"/>
    </xf>
    <xf numFmtId="0" fontId="4" fillId="0" borderId="0" xfId="0" applyFont="1" applyFill="1" applyAlignment="1" applyProtection="1"/>
    <xf numFmtId="0" fontId="3" fillId="0" borderId="39" xfId="0" applyFont="1" applyFill="1" applyBorder="1" applyAlignment="1" applyProtection="1">
      <alignment horizontal="left"/>
    </xf>
    <xf numFmtId="0" fontId="3" fillId="0" borderId="40" xfId="0" applyFont="1" applyFill="1" applyBorder="1" applyProtection="1"/>
    <xf numFmtId="1" fontId="38" fillId="0" borderId="0" xfId="4" applyNumberFormat="1" applyFont="1" applyFill="1" applyBorder="1" applyAlignment="1" applyProtection="1">
      <alignment horizontal="left"/>
    </xf>
    <xf numFmtId="0" fontId="29" fillId="0" borderId="0" xfId="0" applyFont="1" applyFill="1"/>
    <xf numFmtId="0" fontId="3" fillId="0" borderId="0" xfId="0" applyFont="1" applyFill="1"/>
    <xf numFmtId="0" fontId="3" fillId="0" borderId="0" xfId="0" applyFont="1" applyFill="1" applyBorder="1" applyAlignment="1"/>
    <xf numFmtId="0" fontId="6" fillId="0" borderId="0" xfId="0" applyFont="1" applyFill="1"/>
    <xf numFmtId="0" fontId="4" fillId="0" borderId="0" xfId="0" applyFont="1" applyFill="1"/>
    <xf numFmtId="38" fontId="3" fillId="0" borderId="0" xfId="9" applyFont="1" applyAlignment="1">
      <alignment horizontal="left"/>
    </xf>
    <xf numFmtId="0" fontId="3" fillId="0" borderId="0" xfId="0" applyFont="1" applyFill="1" applyBorder="1" applyAlignment="1">
      <alignment horizontal="left"/>
    </xf>
    <xf numFmtId="38" fontId="3" fillId="0" borderId="0" xfId="9" applyNumberFormat="1" applyFont="1" applyAlignment="1">
      <alignment horizontal="left"/>
    </xf>
    <xf numFmtId="14" fontId="3" fillId="0" borderId="0" xfId="0" applyNumberFormat="1" applyFont="1" applyFill="1" applyBorder="1" applyAlignment="1">
      <alignment horizontal="right"/>
    </xf>
    <xf numFmtId="14" fontId="3" fillId="0" borderId="0" xfId="9" applyNumberFormat="1" applyFont="1" applyAlignment="1">
      <alignment horizontal="right"/>
    </xf>
    <xf numFmtId="14" fontId="3" fillId="0" borderId="0" xfId="9" applyNumberFormat="1" applyFont="1" applyBorder="1" applyAlignment="1">
      <alignment horizontal="right"/>
    </xf>
    <xf numFmtId="38" fontId="3" fillId="0" borderId="0" xfId="9" applyNumberFormat="1" applyFont="1" applyAlignment="1">
      <alignment horizontal="right"/>
    </xf>
    <xf numFmtId="0" fontId="3" fillId="0" borderId="0" xfId="9" applyNumberFormat="1" applyFont="1" applyAlignment="1">
      <alignment horizontal="left"/>
    </xf>
    <xf numFmtId="0" fontId="11" fillId="0" borderId="0" xfId="0" applyFont="1" applyFill="1" applyAlignment="1" applyProtection="1"/>
    <xf numFmtId="0" fontId="42" fillId="14" borderId="0" xfId="0" applyFont="1" applyFill="1" applyProtection="1"/>
    <xf numFmtId="0" fontId="41" fillId="15" borderId="0" xfId="0" applyFont="1" applyFill="1" applyProtection="1"/>
    <xf numFmtId="0" fontId="3" fillId="0" borderId="4" xfId="11" applyNumberFormat="1" applyFont="1" applyBorder="1" applyAlignment="1">
      <alignment horizontal="center" shrinkToFit="1"/>
    </xf>
    <xf numFmtId="0" fontId="31" fillId="0" borderId="0" xfId="0" applyFont="1"/>
    <xf numFmtId="0" fontId="0" fillId="0" borderId="0" xfId="0" applyAlignment="1">
      <alignment horizontal="right"/>
    </xf>
    <xf numFmtId="0" fontId="0" fillId="0" borderId="0" xfId="0" applyBorder="1"/>
    <xf numFmtId="0" fontId="3" fillId="17" borderId="0" xfId="0" applyFont="1" applyFill="1"/>
    <xf numFmtId="0" fontId="43" fillId="0" borderId="0" xfId="0" applyFont="1"/>
    <xf numFmtId="0" fontId="36" fillId="0" borderId="0" xfId="0" applyFont="1" applyFill="1" applyProtection="1"/>
    <xf numFmtId="0" fontId="40" fillId="0" borderId="0" xfId="0" applyFont="1" applyFill="1" applyProtection="1"/>
    <xf numFmtId="0" fontId="41" fillId="0" borderId="0" xfId="0" applyFont="1" applyFill="1" applyAlignment="1" applyProtection="1">
      <alignment horizontal="center"/>
    </xf>
    <xf numFmtId="0" fontId="4" fillId="18" borderId="2" xfId="0" applyFont="1" applyFill="1" applyBorder="1" applyAlignment="1">
      <alignment horizontal="center"/>
    </xf>
    <xf numFmtId="0" fontId="44" fillId="0" borderId="0" xfId="0" applyFont="1"/>
    <xf numFmtId="0" fontId="4" fillId="8" borderId="0" xfId="0" applyFont="1" applyFill="1" applyAlignment="1" applyProtection="1">
      <alignment vertical="top"/>
    </xf>
    <xf numFmtId="0" fontId="6" fillId="8" borderId="0" xfId="0" applyFont="1" applyFill="1" applyAlignment="1" applyProtection="1">
      <alignment horizontal="right" vertical="top"/>
    </xf>
    <xf numFmtId="0" fontId="20" fillId="2" borderId="0" xfId="2" applyFont="1" applyBorder="1" applyAlignment="1" applyProtection="1">
      <alignment horizontal="center" vertical="top" wrapText="1"/>
    </xf>
    <xf numFmtId="0" fontId="3" fillId="8" borderId="0" xfId="0" applyFont="1" applyFill="1" applyAlignment="1" applyProtection="1">
      <alignment vertical="top"/>
    </xf>
    <xf numFmtId="0" fontId="3" fillId="8" borderId="0" xfId="0" applyFont="1" applyFill="1" applyBorder="1" applyAlignment="1" applyProtection="1">
      <alignment vertical="top"/>
    </xf>
    <xf numFmtId="0" fontId="3" fillId="0" borderId="41" xfId="0" applyFont="1" applyBorder="1"/>
    <xf numFmtId="164" fontId="3" fillId="9" borderId="0" xfId="5" applyNumberFormat="1" applyFont="1" applyFill="1" applyAlignment="1" applyProtection="1">
      <alignment vertical="top"/>
    </xf>
    <xf numFmtId="0" fontId="38" fillId="9" borderId="0" xfId="0" applyFont="1" applyFill="1" applyAlignment="1" applyProtection="1">
      <alignment vertical="top"/>
    </xf>
    <xf numFmtId="0" fontId="33" fillId="0" borderId="0" xfId="0" applyFont="1"/>
    <xf numFmtId="0" fontId="3" fillId="0" borderId="1" xfId="0" applyFont="1" applyBorder="1" applyAlignment="1">
      <alignment horizontal="left"/>
    </xf>
    <xf numFmtId="0" fontId="3" fillId="0" borderId="22" xfId="0" applyFont="1" applyBorder="1" applyAlignment="1">
      <alignment horizontal="left"/>
    </xf>
    <xf numFmtId="0" fontId="3" fillId="0" borderId="23" xfId="0" applyFont="1" applyBorder="1"/>
    <xf numFmtId="0" fontId="3" fillId="0" borderId="24" xfId="0" applyFont="1" applyBorder="1"/>
    <xf numFmtId="49" fontId="3" fillId="0" borderId="0" xfId="0" quotePrefix="1" applyNumberFormat="1" applyFont="1" applyBorder="1" applyAlignment="1">
      <alignment horizontal="center"/>
    </xf>
    <xf numFmtId="0" fontId="45" fillId="0" borderId="0" xfId="0" applyFont="1" applyFill="1" applyProtection="1"/>
    <xf numFmtId="170" fontId="3" fillId="9" borderId="0" xfId="0" applyNumberFormat="1" applyFont="1" applyFill="1" applyAlignment="1" applyProtection="1">
      <alignment horizontal="center" vertical="top"/>
    </xf>
    <xf numFmtId="38" fontId="4" fillId="7" borderId="1" xfId="9" applyFont="1" applyFill="1" applyBorder="1" applyAlignment="1" applyProtection="1">
      <protection locked="0"/>
    </xf>
    <xf numFmtId="10" fontId="4" fillId="7" borderId="1" xfId="13" applyNumberFormat="1" applyFont="1" applyFill="1" applyBorder="1" applyAlignment="1" applyProtection="1">
      <protection locked="0"/>
    </xf>
    <xf numFmtId="0" fontId="46" fillId="0" borderId="0" xfId="9" applyNumberFormat="1" applyFont="1"/>
    <xf numFmtId="0" fontId="45" fillId="0" borderId="0" xfId="0" applyFont="1"/>
    <xf numFmtId="38" fontId="3" fillId="0" borderId="0" xfId="9" applyNumberFormat="1" applyFont="1" applyFill="1"/>
    <xf numFmtId="0" fontId="38" fillId="0" borderId="0" xfId="0" applyFont="1" applyFill="1" applyProtection="1"/>
    <xf numFmtId="0" fontId="38" fillId="0" borderId="0" xfId="0" applyFont="1" applyProtection="1"/>
    <xf numFmtId="0" fontId="49" fillId="19" borderId="0" xfId="0" applyFont="1" applyFill="1"/>
    <xf numFmtId="0" fontId="49" fillId="19" borderId="0" xfId="0" applyFont="1" applyFill="1" applyAlignment="1">
      <alignment horizontal="left"/>
    </xf>
    <xf numFmtId="0" fontId="3" fillId="19" borderId="0" xfId="0" applyFont="1" applyFill="1" applyProtection="1"/>
    <xf numFmtId="0" fontId="37" fillId="19" borderId="0" xfId="0" applyFont="1" applyFill="1" applyProtection="1"/>
    <xf numFmtId="0" fontId="50" fillId="19" borderId="0" xfId="0" applyFont="1" applyFill="1" applyProtection="1"/>
    <xf numFmtId="0" fontId="37" fillId="19" borderId="0" xfId="0" quotePrefix="1" applyFont="1" applyFill="1" applyAlignment="1" applyProtection="1">
      <alignment horizontal="right"/>
    </xf>
    <xf numFmtId="0" fontId="37" fillId="19" borderId="0" xfId="0" applyFont="1" applyFill="1" applyAlignment="1" applyProtection="1">
      <alignment horizontal="left"/>
    </xf>
    <xf numFmtId="168" fontId="37" fillId="19" borderId="0" xfId="0" applyNumberFormat="1" applyFont="1" applyFill="1" applyBorder="1" applyAlignment="1" applyProtection="1">
      <alignment horizontal="right"/>
    </xf>
    <xf numFmtId="0" fontId="38" fillId="19" borderId="0" xfId="0" applyFont="1" applyFill="1" applyAlignment="1" applyProtection="1">
      <alignment horizontal="right"/>
    </xf>
    <xf numFmtId="165" fontId="37" fillId="19" borderId="0" xfId="0" applyNumberFormat="1" applyFont="1" applyFill="1" applyBorder="1" applyAlignment="1" applyProtection="1">
      <alignment horizontal="right"/>
    </xf>
    <xf numFmtId="0" fontId="38" fillId="19" borderId="0" xfId="0" applyFont="1" applyFill="1" applyBorder="1" applyAlignment="1" applyProtection="1">
      <alignment shrinkToFit="1"/>
    </xf>
    <xf numFmtId="0" fontId="37" fillId="19" borderId="0" xfId="0" applyFont="1" applyFill="1" applyBorder="1" applyProtection="1"/>
    <xf numFmtId="0" fontId="20" fillId="2" borderId="14" xfId="1" applyFont="1" applyBorder="1" applyAlignment="1" applyProtection="1">
      <alignment horizontal="centerContinuous" wrapText="1"/>
    </xf>
    <xf numFmtId="164" fontId="37" fillId="19" borderId="0" xfId="4" applyNumberFormat="1" applyFont="1" applyFill="1" applyAlignment="1" applyProtection="1">
      <alignment horizontal="right"/>
    </xf>
    <xf numFmtId="0" fontId="37" fillId="19" borderId="0" xfId="0" applyFont="1" applyFill="1" applyAlignment="1" applyProtection="1">
      <alignment horizontal="right"/>
    </xf>
    <xf numFmtId="164" fontId="37" fillId="19" borderId="0" xfId="4" applyNumberFormat="1" applyFont="1" applyFill="1" applyProtection="1"/>
    <xf numFmtId="164" fontId="37" fillId="19" borderId="0" xfId="4" applyNumberFormat="1" applyFont="1" applyFill="1" applyBorder="1" applyProtection="1"/>
    <xf numFmtId="0" fontId="38" fillId="19" borderId="0" xfId="0" applyFont="1" applyFill="1" applyProtection="1"/>
    <xf numFmtId="168" fontId="37" fillId="19" borderId="0" xfId="0" applyNumberFormat="1" applyFont="1" applyFill="1" applyBorder="1" applyAlignment="1" applyProtection="1">
      <alignment horizontal="left"/>
    </xf>
    <xf numFmtId="165" fontId="37" fillId="19" borderId="0" xfId="0" applyNumberFormat="1" applyFont="1" applyFill="1" applyBorder="1" applyAlignment="1" applyProtection="1">
      <alignment horizontal="left"/>
    </xf>
    <xf numFmtId="0" fontId="37" fillId="19" borderId="0" xfId="0" applyFont="1" applyFill="1" applyBorder="1" applyAlignment="1" applyProtection="1">
      <alignment horizontal="center" shrinkToFit="1"/>
      <protection locked="0"/>
    </xf>
    <xf numFmtId="0" fontId="20" fillId="2" borderId="0" xfId="1" applyFont="1" applyBorder="1" applyAlignment="1" applyProtection="1">
      <alignment horizontal="centerContinuous" wrapText="1"/>
    </xf>
    <xf numFmtId="0" fontId="37" fillId="19" borderId="0" xfId="0" applyFont="1" applyFill="1" applyBorder="1" applyAlignment="1" applyProtection="1">
      <alignment horizontal="left"/>
    </xf>
    <xf numFmtId="1" fontId="37" fillId="19" borderId="0" xfId="4" applyNumberFormat="1" applyFont="1" applyFill="1" applyBorder="1" applyAlignment="1" applyProtection="1">
      <alignment horizontal="left"/>
    </xf>
    <xf numFmtId="170" fontId="37" fillId="19" borderId="0" xfId="0" quotePrefix="1" applyNumberFormat="1" applyFont="1" applyFill="1" applyAlignment="1" applyProtection="1">
      <alignment horizontal="right"/>
    </xf>
    <xf numFmtId="0" fontId="4" fillId="0" borderId="0" xfId="0" applyFont="1" applyProtection="1"/>
    <xf numFmtId="0" fontId="44" fillId="19" borderId="0" xfId="0" applyFont="1" applyFill="1"/>
    <xf numFmtId="0" fontId="37" fillId="19" borderId="0" xfId="0" applyFont="1" applyFill="1"/>
    <xf numFmtId="0" fontId="0" fillId="0" borderId="14" xfId="0" applyBorder="1"/>
    <xf numFmtId="14" fontId="0" fillId="0" borderId="0" xfId="0" applyNumberFormat="1"/>
    <xf numFmtId="0" fontId="37" fillId="19" borderId="0" xfId="6" applyFont="1" applyFill="1" applyProtection="1"/>
    <xf numFmtId="0" fontId="49" fillId="19" borderId="0" xfId="0" applyFont="1" applyFill="1" applyProtection="1"/>
    <xf numFmtId="0" fontId="37" fillId="19" borderId="0" xfId="6" applyFont="1" applyFill="1" applyAlignment="1" applyProtection="1">
      <alignment vertical="top"/>
    </xf>
    <xf numFmtId="0" fontId="37" fillId="19" borderId="0" xfId="6" applyFont="1" applyFill="1"/>
    <xf numFmtId="0" fontId="37" fillId="19" borderId="0" xfId="6" applyFont="1" applyFill="1" applyBorder="1" applyAlignment="1" applyProtection="1">
      <alignment vertical="top" wrapText="1"/>
    </xf>
    <xf numFmtId="0" fontId="37" fillId="19" borderId="0" xfId="6" applyFont="1" applyFill="1" applyBorder="1" applyAlignment="1" applyProtection="1">
      <alignment vertical="top"/>
    </xf>
    <xf numFmtId="0" fontId="44" fillId="19" borderId="29" xfId="0" applyFont="1" applyFill="1" applyBorder="1" applyAlignment="1" applyProtection="1">
      <alignment horizontal="left" vertical="center" wrapText="1"/>
    </xf>
    <xf numFmtId="0" fontId="51" fillId="19" borderId="29" xfId="0" applyFont="1" applyFill="1" applyBorder="1" applyAlignment="1" applyProtection="1">
      <alignment horizontal="left" vertical="center" wrapText="1"/>
    </xf>
    <xf numFmtId="170" fontId="37" fillId="19" borderId="0" xfId="6" applyNumberFormat="1" applyFont="1" applyFill="1" applyAlignment="1" applyProtection="1">
      <alignment horizontal="right" vertical="top"/>
    </xf>
    <xf numFmtId="0" fontId="52" fillId="19" borderId="0" xfId="8" applyFont="1" applyFill="1" applyBorder="1" applyAlignment="1">
      <alignment horizontal="left" vertical="center" wrapText="1"/>
    </xf>
    <xf numFmtId="0" fontId="37" fillId="19" borderId="0" xfId="6" applyFont="1" applyFill="1" applyBorder="1"/>
    <xf numFmtId="41" fontId="37" fillId="19" borderId="0" xfId="12" applyNumberFormat="1" applyFont="1" applyFill="1" applyAlignment="1">
      <alignment shrinkToFit="1"/>
    </xf>
    <xf numFmtId="2" fontId="3" fillId="0" borderId="0" xfId="0" applyNumberFormat="1" applyFont="1" applyFill="1" applyAlignment="1" applyProtection="1">
      <alignment horizontal="left"/>
    </xf>
    <xf numFmtId="168" fontId="3" fillId="0" borderId="1" xfId="0" applyNumberFormat="1" applyFont="1" applyFill="1" applyBorder="1" applyAlignment="1" applyProtection="1">
      <alignment horizontal="right"/>
    </xf>
    <xf numFmtId="1" fontId="3" fillId="0" borderId="3" xfId="4" applyNumberFormat="1" applyFont="1" applyFill="1" applyBorder="1" applyAlignment="1" applyProtection="1">
      <alignment horizontal="left"/>
    </xf>
    <xf numFmtId="1" fontId="47" fillId="0" borderId="42" xfId="4" applyNumberFormat="1" applyFont="1" applyFill="1" applyBorder="1" applyAlignment="1" applyProtection="1">
      <alignment horizontal="left" shrinkToFit="1"/>
      <protection locked="0"/>
    </xf>
    <xf numFmtId="1" fontId="47" fillId="0" borderId="43" xfId="4" applyNumberFormat="1" applyFont="1" applyFill="1" applyBorder="1" applyAlignment="1" applyProtection="1">
      <alignment horizontal="left" shrinkToFit="1"/>
      <protection locked="0"/>
    </xf>
    <xf numFmtId="14" fontId="9" fillId="0" borderId="20" xfId="0" applyNumberFormat="1" applyFont="1" applyFill="1" applyBorder="1" applyAlignment="1" applyProtection="1">
      <alignment shrinkToFit="1"/>
      <protection locked="0"/>
    </xf>
    <xf numFmtId="0" fontId="9" fillId="0" borderId="20" xfId="0" applyFont="1" applyFill="1" applyBorder="1" applyAlignment="1" applyProtection="1">
      <alignment shrinkToFit="1"/>
      <protection locked="0"/>
    </xf>
    <xf numFmtId="164" fontId="10" fillId="0" borderId="26" xfId="4" applyNumberFormat="1" applyFont="1" applyFill="1" applyBorder="1" applyAlignment="1" applyProtection="1">
      <alignment horizontal="center"/>
      <protection locked="0"/>
    </xf>
    <xf numFmtId="42" fontId="9" fillId="0" borderId="26" xfId="0" applyNumberFormat="1" applyFont="1" applyFill="1" applyBorder="1" applyAlignment="1" applyProtection="1">
      <alignment shrinkToFit="1"/>
      <protection locked="0"/>
    </xf>
    <xf numFmtId="0" fontId="9" fillId="0" borderId="26" xfId="4" applyNumberFormat="1" applyFont="1" applyFill="1" applyBorder="1" applyAlignment="1" applyProtection="1">
      <alignment horizontal="center" shrinkToFit="1"/>
      <protection locked="0"/>
    </xf>
    <xf numFmtId="164" fontId="9" fillId="0" borderId="26" xfId="4" applyNumberFormat="1" applyFont="1" applyFill="1" applyBorder="1" applyAlignment="1" applyProtection="1">
      <alignment horizontal="center"/>
      <protection locked="0"/>
    </xf>
    <xf numFmtId="14" fontId="9" fillId="0" borderId="26" xfId="4" applyNumberFormat="1" applyFont="1" applyFill="1" applyBorder="1" applyAlignment="1" applyProtection="1">
      <alignment horizontal="center"/>
      <protection locked="0"/>
    </xf>
    <xf numFmtId="168" fontId="3" fillId="0" borderId="1" xfId="0" applyNumberFormat="1" applyFont="1" applyFill="1" applyBorder="1" applyAlignment="1" applyProtection="1">
      <alignment horizontal="right" vertical="top"/>
    </xf>
    <xf numFmtId="41" fontId="3" fillId="0" borderId="1" xfId="12" applyNumberFormat="1" applyFont="1" applyFill="1" applyBorder="1" applyAlignment="1" applyProtection="1">
      <alignment shrinkToFit="1"/>
    </xf>
    <xf numFmtId="41" fontId="3" fillId="0" borderId="0" xfId="12" applyNumberFormat="1" applyFont="1" applyFill="1" applyAlignment="1">
      <alignment vertical="top" shrinkToFit="1"/>
    </xf>
    <xf numFmtId="10" fontId="3" fillId="0" borderId="28" xfId="12" applyNumberFormat="1" applyFont="1" applyFill="1" applyBorder="1" applyAlignment="1">
      <alignment vertical="top" shrinkToFit="1"/>
    </xf>
    <xf numFmtId="14" fontId="3" fillId="0" borderId="14" xfId="0" applyNumberFormat="1" applyFont="1" applyFill="1" applyBorder="1" applyProtection="1">
      <protection locked="0"/>
    </xf>
    <xf numFmtId="0" fontId="3" fillId="0" borderId="14" xfId="0" applyFont="1" applyFill="1" applyBorder="1" applyProtection="1">
      <protection locked="0"/>
    </xf>
    <xf numFmtId="168" fontId="37" fillId="0" borderId="36" xfId="0" applyNumberFormat="1" applyFont="1" applyFill="1" applyBorder="1" applyAlignment="1" applyProtection="1">
      <alignment horizontal="right"/>
    </xf>
    <xf numFmtId="168" fontId="37" fillId="0" borderId="36" xfId="0" applyNumberFormat="1" applyFont="1" applyFill="1" applyBorder="1" applyProtection="1"/>
    <xf numFmtId="1" fontId="37" fillId="0" borderId="45" xfId="4" applyNumberFormat="1" applyFont="1" applyFill="1" applyBorder="1" applyAlignment="1" applyProtection="1">
      <alignment horizontal="left" shrinkToFit="1"/>
    </xf>
    <xf numFmtId="164" fontId="37" fillId="0" borderId="36" xfId="4" applyNumberFormat="1" applyFont="1" applyFill="1" applyBorder="1" applyAlignment="1" applyProtection="1">
      <alignment horizontal="center"/>
      <protection locked="0"/>
    </xf>
    <xf numFmtId="14" fontId="37" fillId="0" borderId="36" xfId="4" applyNumberFormat="1" applyFont="1" applyFill="1" applyBorder="1" applyAlignment="1" applyProtection="1">
      <alignment horizontal="center"/>
      <protection locked="0"/>
    </xf>
    <xf numFmtId="0" fontId="37" fillId="0" borderId="36" xfId="4" applyNumberFormat="1" applyFont="1" applyFill="1" applyBorder="1" applyAlignment="1" applyProtection="1">
      <alignment horizontal="center" shrinkToFit="1"/>
      <protection locked="0"/>
    </xf>
    <xf numFmtId="0" fontId="37" fillId="0" borderId="46" xfId="0" applyFont="1" applyFill="1" applyBorder="1" applyAlignment="1" applyProtection="1">
      <alignment shrinkToFit="1"/>
      <protection locked="0"/>
    </xf>
    <xf numFmtId="14" fontId="38" fillId="0" borderId="46" xfId="0" applyNumberFormat="1" applyFont="1" applyFill="1" applyBorder="1" applyAlignment="1" applyProtection="1">
      <alignment shrinkToFit="1"/>
      <protection locked="0"/>
    </xf>
    <xf numFmtId="0" fontId="16" fillId="0" borderId="8" xfId="0" applyFont="1" applyFill="1" applyBorder="1" applyAlignment="1" applyProtection="1">
      <alignment horizontal="center" vertical="top"/>
      <protection locked="0"/>
    </xf>
    <xf numFmtId="0" fontId="4" fillId="49" borderId="44" xfId="0" applyNumberFormat="1" applyFont="1" applyFill="1" applyBorder="1" applyAlignment="1" applyProtection="1">
      <alignment horizontal="center" vertical="top"/>
      <protection locked="0"/>
    </xf>
    <xf numFmtId="164" fontId="3" fillId="49" borderId="27" xfId="4" applyNumberFormat="1" applyFont="1" applyFill="1" applyBorder="1" applyAlignment="1" applyProtection="1">
      <alignment vertical="top" shrinkToFit="1"/>
      <protection locked="0"/>
    </xf>
    <xf numFmtId="14" fontId="4" fillId="49" borderId="44" xfId="0" applyNumberFormat="1" applyFont="1" applyFill="1" applyBorder="1" applyAlignment="1" applyProtection="1">
      <alignment horizontal="center" vertical="top"/>
      <protection locked="0"/>
    </xf>
    <xf numFmtId="0" fontId="48" fillId="0" borderId="44" xfId="0" applyFont="1" applyFill="1" applyBorder="1" applyAlignment="1">
      <alignment horizontal="left"/>
    </xf>
    <xf numFmtId="164" fontId="3" fillId="0" borderId="15" xfId="5" applyNumberFormat="1" applyFont="1" applyFill="1" applyBorder="1" applyAlignment="1" applyProtection="1">
      <alignment vertical="top" shrinkToFit="1"/>
      <protection locked="0"/>
    </xf>
    <xf numFmtId="0" fontId="49" fillId="0" borderId="0" xfId="0" applyFont="1"/>
    <xf numFmtId="0" fontId="39" fillId="0" borderId="0" xfId="0" applyFont="1"/>
    <xf numFmtId="0" fontId="4" fillId="8" borderId="67" xfId="0" applyFont="1" applyFill="1" applyBorder="1" applyAlignment="1">
      <alignment vertical="top" wrapText="1"/>
    </xf>
    <xf numFmtId="0" fontId="3" fillId="0" borderId="67" xfId="0" applyFont="1" applyBorder="1" applyAlignment="1">
      <alignment vertical="top" wrapText="1"/>
    </xf>
    <xf numFmtId="0" fontId="3" fillId="0" borderId="0" xfId="0" applyFont="1" applyBorder="1" applyAlignment="1">
      <alignment horizontal="center" vertical="top"/>
    </xf>
    <xf numFmtId="0" fontId="3" fillId="0" borderId="0" xfId="0" quotePrefix="1" applyFont="1" applyBorder="1" applyAlignment="1">
      <alignment horizontal="right" vertical="top"/>
    </xf>
    <xf numFmtId="0" fontId="4" fillId="8" borderId="0" xfId="0" applyFont="1" applyFill="1" applyBorder="1" applyAlignment="1">
      <alignment vertical="top" wrapText="1"/>
    </xf>
    <xf numFmtId="0" fontId="4" fillId="0" borderId="0" xfId="0" applyFont="1" applyBorder="1" applyAlignment="1">
      <alignment vertical="top" wrapText="1"/>
    </xf>
    <xf numFmtId="170" fontId="3" fillId="0" borderId="0" xfId="0" quotePrefix="1" applyNumberFormat="1" applyFont="1" applyBorder="1" applyAlignment="1">
      <alignment horizontal="right" vertical="top"/>
    </xf>
    <xf numFmtId="164" fontId="9" fillId="0" borderId="61" xfId="5" applyNumberFormat="1" applyFont="1" applyFill="1" applyBorder="1" applyAlignment="1" applyProtection="1">
      <alignment vertical="top" shrinkToFit="1"/>
    </xf>
    <xf numFmtId="164" fontId="3" fillId="0" borderId="44" xfId="0" applyNumberFormat="1" applyFont="1" applyFill="1" applyBorder="1"/>
    <xf numFmtId="164" fontId="3" fillId="0" borderId="44" xfId="4" applyNumberFormat="1" applyFont="1" applyFill="1" applyBorder="1" applyAlignment="1" applyProtection="1">
      <alignment horizontal="right" vertical="top"/>
      <protection locked="0"/>
    </xf>
    <xf numFmtId="164" fontId="3" fillId="0" borderId="47" xfId="4" applyNumberFormat="1" applyFont="1" applyFill="1" applyBorder="1" applyAlignment="1" applyProtection="1">
      <alignment horizontal="right" vertical="top"/>
      <protection locked="0"/>
    </xf>
    <xf numFmtId="164" fontId="3" fillId="49" borderId="60" xfId="4" applyNumberFormat="1" applyFont="1" applyFill="1" applyBorder="1" applyAlignment="1" applyProtection="1">
      <alignment horizontal="right" vertical="top"/>
      <protection locked="0"/>
    </xf>
    <xf numFmtId="164" fontId="3" fillId="49" borderId="1" xfId="4" applyNumberFormat="1" applyFont="1" applyFill="1" applyBorder="1" applyAlignment="1" applyProtection="1">
      <alignment horizontal="right" vertical="top"/>
      <protection locked="0"/>
    </xf>
    <xf numFmtId="170" fontId="3" fillId="0" borderId="0" xfId="0" applyNumberFormat="1" applyFont="1" applyAlignment="1">
      <alignment horizontal="center"/>
    </xf>
    <xf numFmtId="0" fontId="3" fillId="0" borderId="0" xfId="0" applyFont="1"/>
    <xf numFmtId="0" fontId="3" fillId="9" borderId="0" xfId="0" applyFont="1" applyFill="1" applyAlignment="1" applyProtection="1">
      <alignment vertical="top"/>
    </xf>
    <xf numFmtId="0" fontId="44" fillId="0" borderId="0" xfId="0" applyFont="1"/>
    <xf numFmtId="0" fontId="6" fillId="8" borderId="0" xfId="0" applyFont="1" applyFill="1" applyAlignment="1" applyProtection="1">
      <alignment horizontal="right" vertical="top"/>
    </xf>
    <xf numFmtId="0" fontId="3" fillId="0" borderId="0" xfId="0" applyFont="1" applyFill="1" applyAlignment="1" applyProtection="1">
      <alignment vertical="top"/>
    </xf>
    <xf numFmtId="0" fontId="3" fillId="9" borderId="0" xfId="0" applyFont="1" applyFill="1" applyAlignment="1" applyProtection="1">
      <alignment vertical="top" wrapText="1"/>
    </xf>
    <xf numFmtId="0" fontId="3" fillId="9" borderId="0" xfId="0" applyFont="1" applyFill="1" applyAlignment="1" applyProtection="1">
      <alignment horizontal="right" vertical="top"/>
    </xf>
    <xf numFmtId="164" fontId="9" fillId="49" borderId="62" xfId="5" applyNumberFormat="1" applyFont="1" applyFill="1" applyBorder="1" applyAlignment="1" applyProtection="1">
      <alignment vertical="top" shrinkToFit="1"/>
    </xf>
    <xf numFmtId="42" fontId="37" fillId="0" borderId="36" xfId="0" applyNumberFormat="1" applyFont="1" applyFill="1" applyBorder="1" applyAlignment="1" applyProtection="1">
      <alignment shrinkToFit="1"/>
      <protection locked="0"/>
    </xf>
    <xf numFmtId="0" fontId="3" fillId="0" borderId="0" xfId="0" applyFont="1" applyFill="1" applyProtection="1"/>
    <xf numFmtId="0" fontId="3" fillId="0" borderId="0" xfId="0" applyFont="1" applyProtection="1"/>
    <xf numFmtId="0" fontId="3" fillId="9" borderId="0" xfId="0" applyFont="1" applyFill="1" applyAlignment="1" applyProtection="1">
      <alignment vertical="top"/>
    </xf>
    <xf numFmtId="170" fontId="3" fillId="0" borderId="0" xfId="0" quotePrefix="1" applyNumberFormat="1" applyFont="1" applyFill="1" applyAlignment="1" applyProtection="1">
      <alignment horizontal="right"/>
    </xf>
    <xf numFmtId="0" fontId="3" fillId="0" borderId="0" xfId="0" applyFont="1" applyFill="1" applyAlignment="1" applyProtection="1">
      <alignment shrinkToFit="1"/>
    </xf>
    <xf numFmtId="0" fontId="7" fillId="0" borderId="0" xfId="0" applyFont="1" applyFill="1" applyAlignment="1" applyProtection="1">
      <alignment horizontal="left"/>
    </xf>
    <xf numFmtId="0" fontId="8" fillId="0" borderId="0" xfId="0" applyFont="1" applyBorder="1"/>
    <xf numFmtId="0" fontId="3" fillId="0" borderId="0" xfId="0" applyFont="1" applyBorder="1"/>
    <xf numFmtId="0" fontId="3" fillId="0" borderId="69" xfId="0" applyFont="1" applyBorder="1" applyAlignment="1">
      <alignment vertical="top"/>
    </xf>
    <xf numFmtId="0" fontId="3" fillId="0" borderId="2" xfId="0" applyFont="1" applyBorder="1" applyAlignment="1">
      <alignment vertical="top"/>
    </xf>
    <xf numFmtId="0" fontId="3" fillId="0" borderId="68" xfId="0" applyFont="1" applyBorder="1" applyAlignment="1">
      <alignment vertical="top"/>
    </xf>
    <xf numFmtId="170" fontId="3" fillId="0" borderId="0" xfId="0" applyNumberFormat="1" applyFont="1" applyAlignment="1">
      <alignment vertical="top"/>
    </xf>
    <xf numFmtId="0" fontId="3" fillId="8" borderId="67" xfId="0" applyFont="1" applyFill="1" applyBorder="1" applyAlignment="1">
      <alignment vertical="top"/>
    </xf>
    <xf numFmtId="0" fontId="3" fillId="8" borderId="0" xfId="0" applyFont="1" applyFill="1" applyBorder="1" applyAlignment="1">
      <alignment vertical="top"/>
    </xf>
    <xf numFmtId="0" fontId="6" fillId="8" borderId="0" xfId="0" applyFont="1" applyFill="1" applyBorder="1" applyAlignment="1">
      <alignment horizontal="left" vertical="top"/>
    </xf>
    <xf numFmtId="0" fontId="3" fillId="0" borderId="65" xfId="0" applyFont="1" applyBorder="1" applyAlignment="1">
      <alignment vertical="top"/>
    </xf>
    <xf numFmtId="0" fontId="3" fillId="0" borderId="67" xfId="0" applyFont="1" applyBorder="1" applyAlignment="1">
      <alignment vertical="top"/>
    </xf>
    <xf numFmtId="0" fontId="3" fillId="0" borderId="66" xfId="0" applyFont="1" applyBorder="1" applyAlignment="1">
      <alignment vertical="top"/>
    </xf>
    <xf numFmtId="0" fontId="3" fillId="8" borderId="65" xfId="0" applyFont="1" applyFill="1" applyBorder="1" applyAlignment="1">
      <alignment vertical="top"/>
    </xf>
    <xf numFmtId="0" fontId="3" fillId="8" borderId="64" xfId="0" applyFont="1" applyFill="1" applyBorder="1" applyAlignment="1">
      <alignment vertical="top"/>
    </xf>
    <xf numFmtId="0" fontId="6" fillId="8" borderId="64" xfId="0" applyFont="1" applyFill="1" applyBorder="1" applyAlignment="1">
      <alignment horizontal="left" vertical="top"/>
    </xf>
    <xf numFmtId="0" fontId="3" fillId="0" borderId="0" xfId="0" applyFont="1" applyBorder="1" applyAlignment="1">
      <alignment vertical="top"/>
    </xf>
    <xf numFmtId="0" fontId="3" fillId="0" borderId="64" xfId="0" applyFont="1" applyBorder="1" applyAlignment="1">
      <alignment vertical="top"/>
    </xf>
    <xf numFmtId="0" fontId="38" fillId="0" borderId="63" xfId="0" applyFont="1" applyBorder="1" applyAlignment="1">
      <alignment vertical="top"/>
    </xf>
    <xf numFmtId="0" fontId="3" fillId="0" borderId="0" xfId="0" applyFont="1" applyAlignment="1">
      <alignment vertical="top"/>
    </xf>
    <xf numFmtId="0" fontId="3" fillId="8" borderId="0" xfId="0" applyFont="1" applyFill="1" applyAlignment="1">
      <alignment vertical="top"/>
    </xf>
    <xf numFmtId="0" fontId="6" fillId="8" borderId="0" xfId="0" applyFont="1" applyFill="1" applyAlignment="1">
      <alignment horizontal="left" vertical="top"/>
    </xf>
    <xf numFmtId="170" fontId="4" fillId="0" borderId="0" xfId="0" quotePrefix="1" applyNumberFormat="1" applyFont="1" applyAlignment="1">
      <alignment horizontal="left" vertical="top" wrapText="1"/>
    </xf>
    <xf numFmtId="170" fontId="3" fillId="0" borderId="0" xfId="0" quotePrefix="1" applyNumberFormat="1" applyFont="1" applyBorder="1" applyAlignment="1">
      <alignment horizontal="right" vertical="top" wrapText="1"/>
    </xf>
    <xf numFmtId="170" fontId="3" fillId="0" borderId="0" xfId="0" quotePrefix="1" applyNumberFormat="1" applyFont="1" applyAlignment="1">
      <alignment horizontal="left" vertical="top" wrapText="1"/>
    </xf>
    <xf numFmtId="0" fontId="4" fillId="0" borderId="0" xfId="0" applyFont="1" applyAlignment="1">
      <alignment vertical="top" wrapText="1"/>
    </xf>
    <xf numFmtId="0" fontId="3" fillId="0" borderId="0" xfId="0" quotePrefix="1" applyFont="1" applyAlignment="1">
      <alignment horizontal="right" vertical="top"/>
    </xf>
    <xf numFmtId="0" fontId="3" fillId="0" borderId="0" xfId="0" applyFont="1" applyAlignment="1">
      <alignment vertical="top" wrapText="1"/>
    </xf>
    <xf numFmtId="0" fontId="4" fillId="8" borderId="0" xfId="0" applyFont="1" applyFill="1" applyAlignment="1">
      <alignment vertical="top" wrapText="1"/>
    </xf>
    <xf numFmtId="0" fontId="5" fillId="0" borderId="0" xfId="0" applyFont="1" applyAlignment="1">
      <alignment vertical="top" wrapText="1"/>
    </xf>
    <xf numFmtId="170" fontId="3" fillId="0" borderId="0" xfId="0" quotePrefix="1" applyNumberFormat="1" applyFont="1" applyAlignment="1">
      <alignment horizontal="right" vertical="top"/>
    </xf>
    <xf numFmtId="0" fontId="3" fillId="0" borderId="0" xfId="0" applyFont="1" applyBorder="1" applyAlignment="1">
      <alignment vertical="top" wrapText="1"/>
    </xf>
    <xf numFmtId="0" fontId="3" fillId="0" borderId="0" xfId="0" applyFont="1" applyFill="1" applyAlignment="1" applyProtection="1">
      <alignment horizontal="right" vertical="top"/>
    </xf>
    <xf numFmtId="170" fontId="3" fillId="0" borderId="0" xfId="0" quotePrefix="1" applyNumberFormat="1" applyFont="1" applyAlignment="1">
      <alignment horizontal="right" vertical="top" wrapText="1"/>
    </xf>
    <xf numFmtId="0" fontId="48" fillId="0" borderId="67" xfId="0" applyFont="1" applyBorder="1" applyAlignment="1">
      <alignment vertical="top" wrapText="1"/>
    </xf>
    <xf numFmtId="170" fontId="3" fillId="0" borderId="0" xfId="0" quotePrefix="1" applyNumberFormat="1" applyFont="1" applyAlignment="1">
      <alignment horizontal="right" vertical="top"/>
    </xf>
    <xf numFmtId="0" fontId="0" fillId="0" borderId="0" xfId="0"/>
    <xf numFmtId="0" fontId="3" fillId="8" borderId="0" xfId="0" applyFont="1" applyFill="1"/>
    <xf numFmtId="0" fontId="3" fillId="0" borderId="0" xfId="0" applyFont="1"/>
    <xf numFmtId="170" fontId="3" fillId="0" borderId="0" xfId="0" quotePrefix="1" applyNumberFormat="1" applyFont="1" applyAlignment="1">
      <alignment horizontal="right" vertical="top"/>
    </xf>
    <xf numFmtId="0" fontId="3" fillId="0" borderId="0" xfId="0" applyFont="1"/>
    <xf numFmtId="170" fontId="5" fillId="0" borderId="0" xfId="0" quotePrefix="1" applyNumberFormat="1" applyFont="1" applyFill="1" applyAlignment="1">
      <alignment horizontal="right" vertical="top"/>
    </xf>
    <xf numFmtId="170" fontId="3" fillId="0" borderId="0" xfId="0" quotePrefix="1" applyNumberFormat="1" applyFont="1" applyFill="1" applyAlignment="1" applyProtection="1">
      <alignment horizontal="right" vertical="center"/>
    </xf>
    <xf numFmtId="0" fontId="3" fillId="0" borderId="4" xfId="11" applyFont="1" applyFill="1" applyBorder="1" applyAlignment="1">
      <alignment horizontal="left" wrapText="1" shrinkToFit="1"/>
    </xf>
    <xf numFmtId="0" fontId="8" fillId="0" borderId="0" xfId="0" applyFont="1" applyAlignment="1" applyProtection="1">
      <alignment horizontal="center" vertical="top"/>
    </xf>
    <xf numFmtId="0" fontId="54" fillId="0" borderId="0" xfId="0" applyFont="1" applyAlignment="1" applyProtection="1">
      <alignment horizontal="left" vertical="top"/>
    </xf>
    <xf numFmtId="0" fontId="5" fillId="0" borderId="0" xfId="0" applyFont="1" applyAlignment="1" applyProtection="1">
      <alignment vertical="top"/>
    </xf>
    <xf numFmtId="0" fontId="5" fillId="0" borderId="0" xfId="0" applyFont="1" applyAlignment="1" applyProtection="1">
      <alignment horizontal="right" vertical="top"/>
    </xf>
    <xf numFmtId="0" fontId="4" fillId="0" borderId="0" xfId="0" applyFont="1" applyAlignment="1">
      <alignment vertical="top"/>
    </xf>
    <xf numFmtId="0" fontId="3" fillId="0" borderId="0" xfId="0" applyFont="1" applyAlignment="1" applyProtection="1">
      <alignment vertical="top"/>
    </xf>
    <xf numFmtId="0" fontId="9" fillId="0" borderId="9" xfId="0" applyFont="1" applyBorder="1" applyAlignment="1" applyProtection="1">
      <alignment horizontal="center" vertical="top"/>
      <protection locked="0"/>
    </xf>
    <xf numFmtId="170" fontId="4" fillId="0" borderId="0" xfId="0" applyNumberFormat="1" applyFont="1" applyFill="1" applyAlignment="1" applyProtection="1">
      <alignment horizontal="right" vertical="top"/>
    </xf>
    <xf numFmtId="0" fontId="4" fillId="0" borderId="0" xfId="0" applyFont="1" applyAlignment="1" applyProtection="1">
      <alignment vertical="top"/>
    </xf>
    <xf numFmtId="0" fontId="9" fillId="0" borderId="0" xfId="0" applyFont="1" applyBorder="1" applyAlignment="1" applyProtection="1">
      <alignment vertical="top"/>
    </xf>
    <xf numFmtId="0" fontId="3" fillId="0" borderId="0" xfId="0" quotePrefix="1" applyFont="1" applyFill="1" applyAlignment="1" applyProtection="1">
      <alignment vertical="top"/>
    </xf>
    <xf numFmtId="0" fontId="4" fillId="0" borderId="0" xfId="0" applyFont="1" applyFill="1" applyAlignment="1" applyProtection="1">
      <alignment vertical="top"/>
    </xf>
    <xf numFmtId="0" fontId="4" fillId="0" borderId="2" xfId="0" quotePrefix="1" applyFont="1" applyFill="1" applyBorder="1" applyAlignment="1" applyProtection="1">
      <alignment vertical="top"/>
      <protection locked="0"/>
    </xf>
    <xf numFmtId="0" fontId="74" fillId="0" borderId="0" xfId="0" applyFont="1" applyFill="1" applyAlignment="1" applyProtection="1">
      <alignment vertical="top"/>
    </xf>
    <xf numFmtId="0" fontId="75" fillId="0" borderId="0" xfId="0" applyFont="1" applyAlignment="1" applyProtection="1">
      <alignment vertical="top"/>
    </xf>
    <xf numFmtId="0" fontId="75" fillId="0" borderId="0" xfId="0" quotePrefix="1" applyFont="1" applyFill="1" applyAlignment="1" applyProtection="1">
      <alignment vertical="top"/>
    </xf>
    <xf numFmtId="0" fontId="4" fillId="0" borderId="2" xfId="0" applyFont="1" applyFill="1" applyBorder="1" applyAlignment="1" applyProtection="1">
      <alignment vertical="top"/>
      <protection locked="0"/>
    </xf>
    <xf numFmtId="0" fontId="74" fillId="0" borderId="2" xfId="0" quotePrefix="1" applyFont="1" applyFill="1" applyBorder="1" applyAlignment="1" applyProtection="1">
      <alignment vertical="top"/>
      <protection locked="0"/>
    </xf>
    <xf numFmtId="0" fontId="9" fillId="0" borderId="0" xfId="0" applyFont="1" applyFill="1" applyBorder="1" applyAlignment="1" applyProtection="1">
      <alignment vertical="top"/>
    </xf>
    <xf numFmtId="0" fontId="3" fillId="0" borderId="0" xfId="0" applyFont="1" applyFill="1" applyAlignment="1" applyProtection="1">
      <alignment horizontal="left" vertical="top" wrapText="1"/>
    </xf>
    <xf numFmtId="0" fontId="3" fillId="0" borderId="0" xfId="0" applyFont="1" applyFill="1" applyAlignment="1" applyProtection="1">
      <alignment vertical="top" wrapText="1"/>
    </xf>
    <xf numFmtId="0" fontId="3" fillId="0" borderId="0" xfId="0" applyFont="1" applyFill="1" applyBorder="1" applyAlignment="1" applyProtection="1">
      <alignment vertical="top"/>
    </xf>
    <xf numFmtId="0" fontId="3" fillId="0" borderId="0" xfId="0" applyFont="1" applyFill="1" applyBorder="1" applyAlignment="1" applyProtection="1">
      <alignment vertical="top"/>
      <protection locked="0"/>
    </xf>
    <xf numFmtId="0" fontId="3" fillId="0" borderId="2" xfId="0" applyFont="1" applyFill="1" applyBorder="1" applyAlignment="1" applyProtection="1">
      <alignment vertical="top"/>
      <protection locked="0"/>
    </xf>
    <xf numFmtId="0" fontId="3" fillId="0" borderId="0" xfId="0" quotePrefix="1" applyFont="1" applyAlignment="1" applyProtection="1">
      <alignment vertical="top"/>
    </xf>
    <xf numFmtId="38" fontId="3" fillId="7" borderId="1" xfId="9" applyNumberFormat="1" applyFont="1" applyFill="1" applyBorder="1"/>
    <xf numFmtId="42" fontId="3" fillId="0" borderId="1" xfId="0" applyNumberFormat="1" applyFont="1" applyFill="1" applyBorder="1" applyAlignment="1" applyProtection="1">
      <alignment shrinkToFit="1"/>
    </xf>
    <xf numFmtId="0" fontId="3" fillId="0" borderId="6" xfId="0" applyFont="1" applyBorder="1"/>
    <xf numFmtId="38" fontId="10" fillId="0" borderId="0" xfId="9" applyFont="1"/>
    <xf numFmtId="0" fontId="27" fillId="0" borderId="0" xfId="8" applyFont="1" applyBorder="1" applyAlignment="1">
      <alignment horizontal="left" vertical="center" wrapText="1"/>
    </xf>
    <xf numFmtId="0" fontId="3" fillId="0" borderId="0" xfId="0" applyFont="1"/>
    <xf numFmtId="0" fontId="35" fillId="0" borderId="0" xfId="53" applyFont="1"/>
    <xf numFmtId="14" fontId="4" fillId="49" borderId="0" xfId="0" applyNumberFormat="1" applyFont="1" applyFill="1" applyBorder="1" applyAlignment="1" applyProtection="1">
      <alignment horizontal="center" vertical="top"/>
      <protection locked="0"/>
    </xf>
    <xf numFmtId="0" fontId="77" fillId="0" borderId="0" xfId="3" applyFont="1" applyFill="1" applyBorder="1"/>
    <xf numFmtId="0" fontId="25" fillId="0" borderId="0" xfId="3" applyFont="1" applyFill="1" applyBorder="1"/>
    <xf numFmtId="0" fontId="4" fillId="0" borderId="0" xfId="3" applyFont="1" applyFill="1" applyBorder="1"/>
    <xf numFmtId="14" fontId="3" fillId="0" borderId="0" xfId="3" applyNumberFormat="1" applyFont="1" applyFill="1" applyBorder="1"/>
    <xf numFmtId="0" fontId="3" fillId="0" borderId="0" xfId="3" applyFont="1" applyFill="1" applyBorder="1"/>
    <xf numFmtId="38" fontId="3" fillId="16" borderId="0" xfId="9" applyFont="1" applyFill="1" applyAlignment="1">
      <alignment horizontal="center" vertical="top" wrapText="1"/>
    </xf>
    <xf numFmtId="38" fontId="3" fillId="17" borderId="6" xfId="9" applyFont="1" applyFill="1" applyBorder="1" applyAlignment="1">
      <alignment horizontal="center"/>
    </xf>
    <xf numFmtId="38" fontId="3" fillId="17" borderId="7" xfId="9" applyFont="1" applyFill="1" applyBorder="1" applyAlignment="1">
      <alignment horizontal="center"/>
    </xf>
    <xf numFmtId="38" fontId="3" fillId="17" borderId="17" xfId="9" applyFont="1" applyFill="1" applyBorder="1" applyAlignment="1">
      <alignment horizontal="center"/>
    </xf>
    <xf numFmtId="165" fontId="3" fillId="0" borderId="0" xfId="9" applyNumberFormat="1" applyFont="1" applyAlignment="1">
      <alignment horizontal="right"/>
    </xf>
    <xf numFmtId="0" fontId="11" fillId="0" borderId="6" xfId="0" applyFont="1" applyBorder="1" applyAlignment="1">
      <alignment vertical="top" wrapText="1"/>
    </xf>
    <xf numFmtId="0" fontId="3" fillId="0" borderId="7" xfId="0" applyFont="1" applyBorder="1" applyAlignment="1">
      <alignment vertical="top" wrapText="1"/>
    </xf>
    <xf numFmtId="0" fontId="3" fillId="0" borderId="17" xfId="0" applyFont="1" applyBorder="1" applyAlignment="1">
      <alignment vertical="top" wrapText="1"/>
    </xf>
    <xf numFmtId="0" fontId="11" fillId="0" borderId="0" xfId="0" applyFont="1" applyAlignment="1">
      <alignment vertical="top" wrapText="1"/>
    </xf>
    <xf numFmtId="0" fontId="4" fillId="0" borderId="0" xfId="0" applyFont="1" applyAlignment="1">
      <alignment vertical="top" wrapText="1"/>
    </xf>
    <xf numFmtId="0" fontId="11" fillId="0" borderId="0" xfId="0" applyFont="1" applyBorder="1" applyAlignment="1">
      <alignment vertical="top" wrapText="1"/>
    </xf>
    <xf numFmtId="0" fontId="3" fillId="0" borderId="0" xfId="0" applyFont="1" applyBorder="1" applyAlignment="1">
      <alignment vertical="top" wrapText="1"/>
    </xf>
    <xf numFmtId="0" fontId="3" fillId="0" borderId="67" xfId="0" applyFont="1" applyBorder="1" applyAlignment="1">
      <alignment vertical="top" wrapText="1"/>
    </xf>
    <xf numFmtId="0" fontId="27" fillId="0" borderId="0" xfId="8" applyFont="1" applyBorder="1" applyAlignment="1">
      <alignment horizontal="left" vertical="center" wrapText="1"/>
    </xf>
    <xf numFmtId="0" fontId="53" fillId="0" borderId="15" xfId="0" applyFont="1" applyFill="1" applyBorder="1" applyAlignment="1" applyProtection="1">
      <alignment horizontal="left" vertical="top" shrinkToFit="1"/>
    </xf>
    <xf numFmtId="0" fontId="53" fillId="0" borderId="16" xfId="0" applyFont="1" applyFill="1" applyBorder="1" applyAlignment="1" applyProtection="1">
      <alignment horizontal="left" vertical="top" shrinkToFit="1"/>
    </xf>
    <xf numFmtId="0" fontId="53" fillId="0" borderId="3" xfId="0" applyFont="1" applyFill="1" applyBorder="1" applyAlignment="1" applyProtection="1">
      <alignment horizontal="left" vertical="top" shrinkToFit="1"/>
    </xf>
    <xf numFmtId="0" fontId="3" fillId="0" borderId="0" xfId="0" applyFont="1" applyAlignment="1" applyProtection="1">
      <alignment horizontal="left" vertical="top" wrapText="1"/>
    </xf>
    <xf numFmtId="0" fontId="3" fillId="9" borderId="0" xfId="12" applyFont="1" applyFill="1" applyAlignment="1" applyProtection="1">
      <alignment horizontal="left" vertical="top" shrinkToFit="1"/>
    </xf>
    <xf numFmtId="0" fontId="3" fillId="9" borderId="21" xfId="12" applyFont="1" applyFill="1" applyBorder="1" applyAlignment="1" applyProtection="1">
      <alignment horizontal="left" vertical="top" shrinkToFit="1"/>
    </xf>
    <xf numFmtId="0" fontId="48" fillId="9" borderId="0" xfId="0" applyFont="1" applyFill="1" applyAlignment="1" applyProtection="1">
      <alignment horizontal="left" vertical="top" wrapText="1"/>
    </xf>
    <xf numFmtId="0" fontId="4" fillId="49" borderId="37" xfId="0" applyNumberFormat="1" applyFont="1" applyFill="1" applyBorder="1" applyAlignment="1" applyProtection="1">
      <alignment horizontal="left" vertical="top"/>
      <protection locked="0"/>
    </xf>
    <xf numFmtId="0" fontId="4" fillId="49" borderId="38" xfId="0" applyNumberFormat="1" applyFont="1" applyFill="1" applyBorder="1" applyAlignment="1" applyProtection="1">
      <alignment horizontal="left" vertical="top"/>
      <protection locked="0"/>
    </xf>
    <xf numFmtId="0" fontId="4" fillId="49" borderId="43" xfId="0" applyNumberFormat="1" applyFont="1" applyFill="1" applyBorder="1" applyAlignment="1" applyProtection="1">
      <alignment horizontal="left" vertical="top"/>
      <protection locked="0"/>
    </xf>
    <xf numFmtId="0" fontId="44" fillId="0" borderId="0" xfId="0" applyFont="1" applyBorder="1" applyAlignment="1" applyProtection="1">
      <alignment horizontal="left" vertical="center" wrapText="1"/>
    </xf>
    <xf numFmtId="0" fontId="3" fillId="0" borderId="0" xfId="0" applyFont="1" applyAlignment="1" applyProtection="1">
      <alignment horizontal="left" vertical="center" wrapText="1"/>
    </xf>
    <xf numFmtId="0" fontId="20" fillId="12" borderId="2" xfId="1" applyFont="1" applyFill="1" applyBorder="1" applyAlignment="1" applyProtection="1">
      <alignment horizontal="center" vertical="center" wrapText="1"/>
    </xf>
    <xf numFmtId="0" fontId="54" fillId="0" borderId="0" xfId="0" applyFont="1" applyFill="1" applyAlignment="1" applyProtection="1">
      <alignment horizontal="left" wrapText="1"/>
    </xf>
    <xf numFmtId="0" fontId="9" fillId="0" borderId="18" xfId="0" applyFont="1" applyFill="1" applyBorder="1" applyAlignment="1" applyProtection="1">
      <alignment horizontal="left" shrinkToFit="1"/>
      <protection locked="0"/>
    </xf>
    <xf numFmtId="0" fontId="9" fillId="0" borderId="19" xfId="0" applyFont="1" applyFill="1" applyBorder="1" applyAlignment="1" applyProtection="1">
      <alignment horizontal="left" shrinkToFit="1"/>
      <protection locked="0"/>
    </xf>
    <xf numFmtId="0" fontId="3" fillId="0" borderId="25" xfId="0" applyFont="1" applyFill="1" applyBorder="1" applyAlignment="1" applyProtection="1">
      <alignment shrinkToFit="1"/>
      <protection locked="0"/>
    </xf>
    <xf numFmtId="0" fontId="9" fillId="0" borderId="40" xfId="0" applyFont="1" applyFill="1" applyBorder="1" applyAlignment="1" applyProtection="1">
      <alignment horizontal="center" shrinkToFit="1"/>
      <protection locked="0"/>
    </xf>
    <xf numFmtId="0" fontId="55" fillId="0" borderId="48" xfId="0" applyFont="1" applyFill="1" applyBorder="1" applyAlignment="1" applyProtection="1">
      <alignment shrinkToFit="1"/>
      <protection locked="0"/>
    </xf>
    <xf numFmtId="0" fontId="55" fillId="0" borderId="49" xfId="0" applyFont="1" applyFill="1" applyBorder="1" applyAlignment="1" applyProtection="1">
      <alignment shrinkToFit="1"/>
      <protection locked="0"/>
    </xf>
    <xf numFmtId="0" fontId="55" fillId="0" borderId="50" xfId="0" applyFont="1" applyFill="1" applyBorder="1" applyAlignment="1" applyProtection="1">
      <alignment shrinkToFit="1"/>
      <protection locked="0"/>
    </xf>
    <xf numFmtId="0" fontId="3" fillId="0" borderId="0" xfId="0" applyFont="1" applyFill="1" applyAlignment="1" applyProtection="1">
      <alignment horizontal="left" shrinkToFit="1"/>
    </xf>
    <xf numFmtId="0" fontId="37" fillId="0" borderId="0" xfId="0" applyFont="1" applyFill="1" applyAlignment="1" applyProtection="1">
      <alignment shrinkToFit="1"/>
    </xf>
    <xf numFmtId="0" fontId="3" fillId="0" borderId="0" xfId="0" applyFont="1" applyAlignment="1" applyProtection="1">
      <alignment shrinkToFit="1"/>
    </xf>
    <xf numFmtId="0" fontId="10" fillId="0" borderId="18" xfId="4" applyNumberFormat="1" applyFont="1" applyFill="1" applyBorder="1" applyAlignment="1" applyProtection="1">
      <alignment horizontal="left"/>
      <protection locked="0"/>
    </xf>
    <xf numFmtId="0" fontId="10" fillId="0" borderId="19" xfId="4" applyNumberFormat="1" applyFont="1" applyFill="1" applyBorder="1" applyAlignment="1" applyProtection="1">
      <alignment horizontal="left"/>
      <protection locked="0"/>
    </xf>
    <xf numFmtId="0" fontId="10" fillId="0" borderId="25" xfId="4" applyNumberFormat="1" applyFont="1" applyFill="1" applyBorder="1" applyAlignment="1" applyProtection="1">
      <alignment horizontal="left"/>
      <protection locked="0"/>
    </xf>
    <xf numFmtId="0" fontId="10" fillId="0" borderId="18" xfId="4" applyNumberFormat="1" applyFont="1" applyFill="1" applyBorder="1" applyAlignment="1" applyProtection="1">
      <alignment horizontal="left" shrinkToFit="1"/>
      <protection locked="0"/>
    </xf>
    <xf numFmtId="0" fontId="10" fillId="0" borderId="19" xfId="4" applyNumberFormat="1" applyFont="1" applyFill="1" applyBorder="1" applyAlignment="1" applyProtection="1">
      <alignment horizontal="left" shrinkToFit="1"/>
      <protection locked="0"/>
    </xf>
    <xf numFmtId="0" fontId="10" fillId="0" borderId="25" xfId="4" applyNumberFormat="1" applyFont="1" applyFill="1" applyBorder="1" applyAlignment="1" applyProtection="1">
      <alignment horizontal="left" shrinkToFit="1"/>
      <protection locked="0"/>
    </xf>
    <xf numFmtId="0" fontId="9" fillId="0" borderId="20" xfId="0" applyFont="1" applyFill="1" applyBorder="1" applyAlignment="1" applyProtection="1">
      <alignment horizontal="center" shrinkToFit="1"/>
      <protection locked="0"/>
    </xf>
    <xf numFmtId="0" fontId="4" fillId="0" borderId="0" xfId="0" applyFont="1" applyFill="1" applyAlignment="1" applyProtection="1">
      <alignment horizontal="left" shrinkToFit="1"/>
    </xf>
    <xf numFmtId="0" fontId="7" fillId="0" borderId="0" xfId="0" applyFont="1" applyFill="1" applyAlignment="1" applyProtection="1">
      <alignment horizontal="left" wrapText="1"/>
    </xf>
    <xf numFmtId="167" fontId="9" fillId="0" borderId="18" xfId="0" applyNumberFormat="1" applyFont="1" applyFill="1" applyBorder="1" applyAlignment="1" applyProtection="1">
      <alignment horizontal="left" shrinkToFit="1"/>
      <protection locked="0"/>
    </xf>
    <xf numFmtId="167" fontId="9" fillId="0" borderId="19" xfId="0" applyNumberFormat="1" applyFont="1" applyFill="1" applyBorder="1" applyAlignment="1" applyProtection="1">
      <alignment horizontal="left" shrinkToFit="1"/>
      <protection locked="0"/>
    </xf>
    <xf numFmtId="167" fontId="3" fillId="0" borderId="25" xfId="0" applyNumberFormat="1" applyFont="1" applyFill="1" applyBorder="1" applyAlignment="1" applyProtection="1">
      <alignment shrinkToFit="1"/>
      <protection locked="0"/>
    </xf>
    <xf numFmtId="0" fontId="9" fillId="0" borderId="20" xfId="0" applyFont="1" applyFill="1" applyBorder="1" applyAlignment="1" applyProtection="1">
      <alignment shrinkToFit="1"/>
      <protection locked="0"/>
    </xf>
    <xf numFmtId="0" fontId="9" fillId="0" borderId="40" xfId="0" applyFont="1" applyFill="1" applyBorder="1" applyAlignment="1" applyProtection="1">
      <alignment horizontal="left" shrinkToFit="1"/>
      <protection locked="0"/>
    </xf>
    <xf numFmtId="0" fontId="3" fillId="0" borderId="0" xfId="0" applyFont="1" applyFill="1" applyAlignment="1" applyProtection="1">
      <alignment horizontal="left" vertical="center" wrapText="1"/>
    </xf>
    <xf numFmtId="0" fontId="5" fillId="0" borderId="0" xfId="0" applyFont="1" applyAlignment="1">
      <alignment horizontal="left" vertical="top" wrapText="1"/>
    </xf>
    <xf numFmtId="0" fontId="15" fillId="0" borderId="0" xfId="10" applyFont="1" applyAlignment="1">
      <alignment vertical="top" wrapText="1"/>
    </xf>
    <xf numFmtId="0" fontId="3" fillId="0" borderId="0" xfId="0" applyFont="1" applyAlignment="1">
      <alignment wrapText="1"/>
    </xf>
    <xf numFmtId="0" fontId="5" fillId="0" borderId="0" xfId="0" quotePrefix="1" applyFont="1" applyAlignment="1">
      <alignment horizontal="left" vertical="top" wrapText="1"/>
    </xf>
    <xf numFmtId="0" fontId="5" fillId="0" borderId="0" xfId="0" applyFont="1" applyFill="1" applyAlignment="1">
      <alignment vertical="top" wrapText="1"/>
    </xf>
    <xf numFmtId="0" fontId="3" fillId="0" borderId="0" xfId="0" applyFont="1"/>
    <xf numFmtId="0" fontId="3" fillId="0" borderId="0" xfId="0" applyFont="1" applyAlignment="1">
      <alignment horizontal="left" vertical="center" wrapText="1"/>
    </xf>
    <xf numFmtId="0" fontId="16" fillId="0" borderId="30" xfId="0" applyFont="1" applyFill="1" applyBorder="1" applyAlignment="1" applyProtection="1">
      <alignment horizontal="center" vertical="top"/>
      <protection locked="0"/>
    </xf>
    <xf numFmtId="0" fontId="16" fillId="0" borderId="8" xfId="0" applyFont="1" applyFill="1" applyBorder="1" applyAlignment="1" applyProtection="1">
      <alignment horizontal="center" vertical="top"/>
      <protection locked="0"/>
    </xf>
    <xf numFmtId="0" fontId="28" fillId="0" borderId="0" xfId="10" applyFont="1" applyAlignment="1">
      <alignment vertical="top" wrapText="1"/>
    </xf>
    <xf numFmtId="0" fontId="8" fillId="0" borderId="0" xfId="0" applyFont="1" applyAlignment="1">
      <alignment wrapText="1"/>
    </xf>
    <xf numFmtId="0" fontId="15" fillId="0" borderId="0" xfId="10" applyFont="1" applyAlignment="1">
      <alignment wrapText="1"/>
    </xf>
    <xf numFmtId="0" fontId="5" fillId="0" borderId="0" xfId="0" applyFont="1" applyAlignment="1">
      <alignment wrapText="1"/>
    </xf>
    <xf numFmtId="0" fontId="3" fillId="0" borderId="0" xfId="0" applyFont="1" applyFill="1" applyAlignment="1">
      <alignment vertical="top" wrapText="1"/>
    </xf>
    <xf numFmtId="0" fontId="5" fillId="0" borderId="0" xfId="0" quotePrefix="1" applyFont="1" applyAlignment="1">
      <alignment horizontal="left" vertical="top"/>
    </xf>
    <xf numFmtId="0" fontId="8" fillId="0" borderId="0" xfId="0" applyFont="1" applyAlignment="1" applyProtection="1">
      <alignment horizontal="center" vertical="top"/>
    </xf>
    <xf numFmtId="0" fontId="54" fillId="0" borderId="0" xfId="0" applyFont="1" applyAlignment="1" applyProtection="1">
      <alignment horizontal="left" vertical="top"/>
    </xf>
    <xf numFmtId="0" fontId="54" fillId="0" borderId="0" xfId="0" applyFont="1" applyAlignment="1" applyProtection="1">
      <alignment horizontal="left" vertical="top" wrapText="1"/>
    </xf>
    <xf numFmtId="0" fontId="9" fillId="0" borderId="25" xfId="0" applyFont="1" applyFill="1" applyBorder="1" applyAlignment="1" applyProtection="1">
      <alignment horizontal="left" shrinkToFit="1"/>
      <protection locked="0"/>
    </xf>
    <xf numFmtId="167" fontId="9" fillId="0" borderId="25" xfId="0" applyNumberFormat="1" applyFont="1" applyFill="1" applyBorder="1" applyAlignment="1" applyProtection="1">
      <alignment horizontal="left" shrinkToFit="1"/>
      <protection locked="0"/>
    </xf>
    <xf numFmtId="0" fontId="37" fillId="0" borderId="34" xfId="0" applyFont="1" applyFill="1" applyBorder="1" applyAlignment="1" applyProtection="1">
      <alignment shrinkToFit="1"/>
    </xf>
    <xf numFmtId="0" fontId="37" fillId="0" borderId="35" xfId="0" applyFont="1" applyFill="1" applyBorder="1" applyAlignment="1" applyProtection="1">
      <alignment shrinkToFit="1"/>
    </xf>
    <xf numFmtId="0" fontId="37" fillId="0" borderId="45" xfId="0" applyFont="1" applyFill="1" applyBorder="1" applyAlignment="1" applyProtection="1">
      <alignment shrinkToFit="1"/>
    </xf>
    <xf numFmtId="0" fontId="37" fillId="0" borderId="34" xfId="0" applyFont="1" applyFill="1" applyBorder="1" applyAlignment="1" applyProtection="1">
      <alignment horizontal="left"/>
      <protection locked="0"/>
    </xf>
    <xf numFmtId="0" fontId="37" fillId="0" borderId="35" xfId="0" applyFont="1" applyFill="1" applyBorder="1" applyAlignment="1" applyProtection="1">
      <alignment horizontal="left"/>
      <protection locked="0"/>
    </xf>
    <xf numFmtId="0" fontId="37" fillId="0" borderId="45" xfId="0" applyFont="1" applyFill="1" applyBorder="1" applyAlignment="1" applyProtection="1">
      <alignment horizontal="left"/>
      <protection locked="0"/>
    </xf>
    <xf numFmtId="0" fontId="37" fillId="0" borderId="46" xfId="0" applyFont="1" applyFill="1" applyBorder="1" applyAlignment="1" applyProtection="1">
      <alignment horizontal="left" shrinkToFit="1"/>
      <protection locked="0"/>
    </xf>
    <xf numFmtId="0" fontId="37" fillId="0" borderId="36" xfId="0" applyFont="1" applyFill="1" applyBorder="1" applyAlignment="1" applyProtection="1">
      <alignment horizontal="left" shrinkToFit="1"/>
      <protection locked="0"/>
    </xf>
    <xf numFmtId="0" fontId="37" fillId="0" borderId="36" xfId="0" applyFont="1" applyFill="1" applyBorder="1" applyAlignment="1" applyProtection="1">
      <alignment shrinkToFit="1"/>
      <protection locked="0"/>
    </xf>
    <xf numFmtId="0" fontId="37" fillId="0" borderId="35" xfId="0" applyFont="1" applyFill="1" applyBorder="1" applyAlignment="1" applyProtection="1">
      <alignment horizontal="left" shrinkToFit="1"/>
      <protection locked="0"/>
    </xf>
    <xf numFmtId="0" fontId="37" fillId="0" borderId="34" xfId="0" applyFont="1" applyFill="1" applyBorder="1" applyAlignment="1" applyProtection="1">
      <alignment horizontal="left" shrinkToFit="1"/>
      <protection locked="0"/>
    </xf>
    <xf numFmtId="0" fontId="37" fillId="0" borderId="45" xfId="0" applyFont="1" applyFill="1" applyBorder="1" applyAlignment="1" applyProtection="1">
      <alignment horizontal="left" shrinkToFit="1"/>
      <protection locked="0"/>
    </xf>
    <xf numFmtId="0" fontId="17" fillId="0" borderId="14" xfId="11" applyFont="1" applyBorder="1" applyAlignment="1" applyProtection="1">
      <alignment horizontal="left" wrapText="1"/>
    </xf>
    <xf numFmtId="0" fontId="24" fillId="0" borderId="14" xfId="7" applyFont="1" applyBorder="1" applyAlignment="1">
      <alignment wrapText="1"/>
    </xf>
    <xf numFmtId="0" fontId="24" fillId="0" borderId="14" xfId="7" applyFont="1" applyBorder="1" applyAlignment="1">
      <alignment shrinkToFit="1"/>
    </xf>
    <xf numFmtId="0" fontId="19" fillId="0" borderId="0" xfId="7" applyFont="1" applyFill="1" applyBorder="1" applyAlignment="1">
      <alignment horizontal="left" shrinkToFit="1"/>
    </xf>
    <xf numFmtId="0" fontId="35" fillId="0" borderId="0" xfId="7" applyFont="1" applyAlignment="1">
      <alignment shrinkToFit="1"/>
    </xf>
    <xf numFmtId="0" fontId="22" fillId="0" borderId="0" xfId="7" applyFont="1" applyBorder="1" applyAlignment="1">
      <alignment horizontal="center"/>
    </xf>
    <xf numFmtId="0" fontId="22" fillId="0" borderId="0" xfId="7" applyFont="1" applyBorder="1" applyAlignment="1">
      <alignment horizontal="center" shrinkToFit="1"/>
    </xf>
    <xf numFmtId="0" fontId="21" fillId="3" borderId="31" xfId="3" applyFont="1" applyBorder="1" applyAlignment="1">
      <alignment horizontal="center"/>
    </xf>
    <xf numFmtId="0" fontId="21" fillId="3" borderId="32" xfId="3" applyFont="1" applyBorder="1" applyAlignment="1">
      <alignment horizontal="center"/>
    </xf>
    <xf numFmtId="0" fontId="21" fillId="3" borderId="32" xfId="3" applyFont="1" applyBorder="1" applyAlignment="1">
      <alignment horizontal="center" shrinkToFit="1"/>
    </xf>
    <xf numFmtId="0" fontId="21" fillId="3" borderId="33" xfId="3" applyFont="1" applyBorder="1" applyAlignment="1">
      <alignment horizontal="center"/>
    </xf>
  </cellXfs>
  <cellStyles count="54">
    <cellStyle name="20% - Accent1" xfId="1" builtinId="30" customBuiltin="1"/>
    <cellStyle name="20% - Accent1 2 2" xfId="2"/>
    <cellStyle name="20% - Accent2" xfId="34" builtinId="34" hidden="1"/>
    <cellStyle name="20% - Accent3" xfId="38" builtinId="38" hidden="1"/>
    <cellStyle name="20% - Accent4" xfId="42" builtinId="42" hidden="1"/>
    <cellStyle name="20% - Accent5" xfId="46" builtinId="46" hidden="1"/>
    <cellStyle name="20% - Accent6" xfId="50" builtinId="50" hidden="1"/>
    <cellStyle name="40% - Accent1" xfId="31" builtinId="31" hidden="1"/>
    <cellStyle name="40% - Accent2" xfId="35" builtinId="35" hidden="1"/>
    <cellStyle name="40% - Accent3" xfId="39" builtinId="39" hidden="1"/>
    <cellStyle name="40% - Accent4" xfId="43" builtinId="43" hidden="1"/>
    <cellStyle name="40% - Accent5" xfId="47" builtinId="47" hidden="1"/>
    <cellStyle name="40% - Accent6" xfId="51" builtinId="51" hidden="1"/>
    <cellStyle name="60% - Accent1" xfId="32" builtinId="32" hidden="1"/>
    <cellStyle name="60% - Accent2" xfId="36" builtinId="36" hidden="1"/>
    <cellStyle name="60% - Accent3" xfId="40" builtinId="40" hidden="1"/>
    <cellStyle name="60% - Accent4" xfId="44" builtinId="44" hidden="1"/>
    <cellStyle name="60% - Accent5" xfId="48" builtinId="48" hidden="1"/>
    <cellStyle name="60% - Accent6" xfId="52" builtinId="52" hidden="1"/>
    <cellStyle name="Accent1" xfId="3" builtinId="29" customBuiltin="1"/>
    <cellStyle name="Accent2" xfId="33" builtinId="33" hidden="1"/>
    <cellStyle name="Accent3" xfId="37" builtinId="37" hidden="1"/>
    <cellStyle name="Accent4" xfId="41" builtinId="41" hidden="1"/>
    <cellStyle name="Accent5" xfId="45" builtinId="45" hidden="1"/>
    <cellStyle name="Accent6" xfId="49" builtinId="49" hidden="1"/>
    <cellStyle name="Bad" xfId="20" builtinId="27" hidden="1"/>
    <cellStyle name="Calculation" xfId="24" builtinId="22" hidden="1"/>
    <cellStyle name="Check Cell" xfId="26" builtinId="23" hidden="1"/>
    <cellStyle name="Comma" xfId="4" builtinId="3"/>
    <cellStyle name="Comma 2 257" xfId="5"/>
    <cellStyle name="Explanatory Text" xfId="29" builtinId="53" hidden="1"/>
    <cellStyle name="Good" xfId="19" builtinId="26" hidden="1"/>
    <cellStyle name="Heading 1" xfId="15" builtinId="16" hidden="1"/>
    <cellStyle name="Heading 2" xfId="16" builtinId="17" hidden="1"/>
    <cellStyle name="Heading 3" xfId="17" builtinId="18" hidden="1"/>
    <cellStyle name="Heading 4" xfId="18" builtinId="19" hidden="1"/>
    <cellStyle name="Input" xfId="22" builtinId="20" hidden="1"/>
    <cellStyle name="Linked Cell" xfId="25" builtinId="24" hidden="1"/>
    <cellStyle name="Neutral" xfId="21" builtinId="28" hidden="1"/>
    <cellStyle name="Normal" xfId="0" builtinId="0"/>
    <cellStyle name="Normal 18" xfId="53"/>
    <cellStyle name="Normal 2" xfId="6"/>
    <cellStyle name="Normal 4" xfId="7"/>
    <cellStyle name="Normal 5" xfId="8"/>
    <cellStyle name="Normal_control list for DSH survey v1 11282005" xfId="9"/>
    <cellStyle name="Normal_ICF-Private Template M&amp;S 08-20-081" xfId="10"/>
    <cellStyle name="Normal_ICF-Public Template M&amp;S 08-20-081" xfId="11"/>
    <cellStyle name="Normal_Survey" xfId="12"/>
    <cellStyle name="Note" xfId="28" builtinId="10" hidden="1"/>
    <cellStyle name="Output" xfId="23" builtinId="21" hidden="1"/>
    <cellStyle name="Percent" xfId="13" builtinId="5"/>
    <cellStyle name="Title" xfId="14" builtinId="15" hidden="1"/>
    <cellStyle name="Total" xfId="30" builtinId="25" hidden="1"/>
    <cellStyle name="Warning Text" xfId="27" builtinId="11" hidden="1"/>
  </cellStyles>
  <dxfs count="28">
    <dxf>
      <font>
        <color theme="0"/>
      </font>
      <fill>
        <patternFill>
          <bgColor theme="0"/>
        </patternFill>
      </fill>
      <border>
        <left/>
        <right/>
        <top/>
        <bottom/>
        <vertical/>
        <horizontal/>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border>
        <left/>
        <right/>
        <top/>
        <bottom/>
      </border>
    </dxf>
    <dxf>
      <font>
        <color theme="1"/>
      </font>
      <fill>
        <patternFill>
          <bgColor theme="1"/>
        </patternFill>
      </fill>
      <border>
        <left/>
        <right/>
        <top/>
        <bottom/>
      </border>
    </dxf>
    <dxf>
      <font>
        <color theme="0"/>
      </font>
      <fill>
        <patternFill patternType="none">
          <bgColor indexed="65"/>
        </patternFill>
      </fill>
      <border>
        <left/>
        <right/>
        <top/>
        <bottom/>
      </border>
    </dxf>
    <dxf>
      <font>
        <color theme="1"/>
      </font>
      <fill>
        <patternFill>
          <bgColor theme="1"/>
        </patternFill>
      </fill>
      <border>
        <left/>
        <right/>
        <top/>
        <bottom/>
      </border>
    </dxf>
    <dxf>
      <font>
        <color theme="0"/>
      </font>
      <fill>
        <patternFill patternType="none">
          <bgColor indexed="65"/>
        </patternFill>
      </fill>
      <border>
        <left/>
        <right/>
        <top/>
        <bottom/>
      </border>
    </dxf>
    <dxf>
      <fill>
        <patternFill>
          <bgColor rgb="FFFFC000"/>
        </patternFill>
      </fill>
    </dxf>
    <dxf>
      <font>
        <color theme="0"/>
      </font>
      <fill>
        <patternFill patternType="none">
          <bgColor indexed="65"/>
        </patternFill>
      </fill>
    </dxf>
    <dxf>
      <font>
        <strike val="0"/>
        <color theme="0"/>
      </font>
    </dxf>
    <dxf>
      <font>
        <strike val="0"/>
        <color theme="0"/>
      </font>
    </dxf>
    <dxf>
      <fill>
        <patternFill>
          <bgColor theme="1"/>
        </patternFill>
      </fill>
      <border>
        <left/>
        <right/>
        <top/>
        <bottom/>
      </border>
    </dxf>
    <dxf>
      <fill>
        <patternFill>
          <bgColor rgb="FFFFFF00"/>
        </patternFill>
      </fill>
    </dxf>
    <dxf>
      <fill>
        <patternFill>
          <bgColor theme="1"/>
        </patternFill>
      </fill>
      <border>
        <left/>
        <right/>
        <top/>
        <bottom/>
      </border>
    </dxf>
    <dxf>
      <fill>
        <patternFill>
          <bgColor rgb="FFFFFF00"/>
        </patternFill>
      </fill>
    </dxf>
    <dxf>
      <fill>
        <patternFill>
          <bgColor theme="1"/>
        </patternFill>
      </fill>
      <border>
        <left/>
        <right/>
        <top/>
        <bottom/>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1"/>
        </patternFill>
      </fill>
      <border>
        <left style="thin">
          <color indexed="64"/>
        </left>
        <right style="thin">
          <color indexed="64"/>
        </right>
        <top style="thin">
          <color indexed="64"/>
        </top>
        <bottom style="thin">
          <color indexed="64"/>
        </bottom>
      </border>
    </dxf>
    <dxf>
      <fill>
        <patternFill>
          <bgColor theme="1"/>
        </patternFill>
      </fill>
      <border>
        <left style="thin">
          <color indexed="64"/>
        </left>
        <right style="thin">
          <color indexed="64"/>
        </right>
        <top style="thin">
          <color indexed="64"/>
        </top>
        <bottom style="thin">
          <color indexed="64"/>
        </bottom>
      </border>
    </dxf>
    <dxf>
      <fill>
        <patternFill>
          <bgColor theme="1"/>
        </patternFill>
      </fill>
      <border>
        <left style="thin">
          <color indexed="64"/>
        </left>
        <right style="thin">
          <color indexed="64"/>
        </right>
        <top style="thin">
          <color indexed="64"/>
        </top>
        <bottom style="thin">
          <color indexed="64"/>
        </bottom>
      </border>
    </dxf>
    <dxf>
      <font>
        <color theme="0"/>
      </font>
      <fill>
        <patternFill patternType="none">
          <bgColor indexed="65"/>
        </patternFill>
      </fill>
    </dxf>
    <dxf>
      <font>
        <color theme="0"/>
      </font>
      <fill>
        <patternFill>
          <bgColor theme="0"/>
        </patternFill>
      </fill>
      <border>
        <left/>
        <right/>
        <top/>
        <bottom/>
        <vertical/>
        <horizontal/>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57150</xdr:colOff>
          <xdr:row>8</xdr:row>
          <xdr:rowOff>85725</xdr:rowOff>
        </xdr:from>
        <xdr:to>
          <xdr:col>4</xdr:col>
          <xdr:colOff>390525</xdr:colOff>
          <xdr:row>10</xdr:row>
          <xdr:rowOff>38100</xdr:rowOff>
        </xdr:to>
        <xdr:sp macro="" textlink="">
          <xdr:nvSpPr>
            <xdr:cNvPr id="5131" name="Button 11" hidden="1">
              <a:extLst>
                <a:ext uri="{63B3BB69-23CF-44E3-9099-C40C66FF867C}">
                  <a14:compatExt spid="_x0000_s513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CG Times (W1)"/>
                </a:rPr>
                <a:t>Run Page Setup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400050</xdr:colOff>
          <xdr:row>12</xdr:row>
          <xdr:rowOff>38100</xdr:rowOff>
        </xdr:from>
        <xdr:to>
          <xdr:col>1</xdr:col>
          <xdr:colOff>3733800</xdr:colOff>
          <xdr:row>12</xdr:row>
          <xdr:rowOff>314325</xdr:rowOff>
        </xdr:to>
        <xdr:sp macro="" textlink="">
          <xdr:nvSpPr>
            <xdr:cNvPr id="5134" name="Button 14" hidden="1">
              <a:extLst>
                <a:ext uri="{63B3BB69-23CF-44E3-9099-C40C66FF867C}">
                  <a14:compatExt spid="_x0000_s513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CG Times (W1)"/>
                </a:rPr>
                <a:t>Create Hospital Surveys - Part 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762000</xdr:colOff>
          <xdr:row>8</xdr:row>
          <xdr:rowOff>38100</xdr:rowOff>
        </xdr:from>
        <xdr:to>
          <xdr:col>7</xdr:col>
          <xdr:colOff>828675</xdr:colOff>
          <xdr:row>10</xdr:row>
          <xdr:rowOff>19050</xdr:rowOff>
        </xdr:to>
        <xdr:sp macro="" textlink="">
          <xdr:nvSpPr>
            <xdr:cNvPr id="5135" name="Button 15" hidden="1">
              <a:extLst>
                <a:ext uri="{63B3BB69-23CF-44E3-9099-C40C66FF867C}">
                  <a14:compatExt spid="_x0000_s513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CG Times (W1)"/>
                </a:rPr>
                <a:t>Set Output Folder</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dimension ref="A1:AC233"/>
  <sheetViews>
    <sheetView workbookViewId="0">
      <selection activeCell="D12" sqref="D12"/>
    </sheetView>
  </sheetViews>
  <sheetFormatPr defaultRowHeight="12.75"/>
  <cols>
    <col min="24" max="24" width="18.1640625" customWidth="1"/>
  </cols>
  <sheetData>
    <row r="1" spans="1:29">
      <c r="A1" s="306" t="s">
        <v>545</v>
      </c>
      <c r="B1" s="306" t="s">
        <v>546</v>
      </c>
      <c r="C1" s="306" t="s">
        <v>547</v>
      </c>
      <c r="D1" s="306" t="s">
        <v>548</v>
      </c>
      <c r="E1" s="306" t="s">
        <v>549</v>
      </c>
      <c r="F1" s="306" t="s">
        <v>550</v>
      </c>
      <c r="G1" s="306" t="s">
        <v>551</v>
      </c>
      <c r="H1" s="306" t="s">
        <v>552</v>
      </c>
      <c r="I1" s="306" t="s">
        <v>553</v>
      </c>
      <c r="J1" s="306" t="s">
        <v>554</v>
      </c>
      <c r="K1" s="306" t="s">
        <v>555</v>
      </c>
      <c r="L1" s="306" t="s">
        <v>556</v>
      </c>
      <c r="M1" s="306" t="s">
        <v>557</v>
      </c>
      <c r="N1" s="306" t="s">
        <v>558</v>
      </c>
      <c r="O1" s="306" t="s">
        <v>559</v>
      </c>
      <c r="P1" s="306" t="s">
        <v>560</v>
      </c>
      <c r="Q1" s="306" t="s">
        <v>561</v>
      </c>
      <c r="R1" s="306" t="s">
        <v>562</v>
      </c>
      <c r="S1" s="306" t="s">
        <v>563</v>
      </c>
      <c r="T1" s="306" t="s">
        <v>564</v>
      </c>
      <c r="U1" s="306" t="s">
        <v>565</v>
      </c>
      <c r="V1" s="306" t="s">
        <v>566</v>
      </c>
      <c r="W1" s="306" t="s">
        <v>567</v>
      </c>
      <c r="X1" s="306" t="s">
        <v>568</v>
      </c>
      <c r="Y1" s="306" t="s">
        <v>569</v>
      </c>
      <c r="Z1" s="306" t="s">
        <v>570</v>
      </c>
      <c r="AA1" s="306" t="s">
        <v>571</v>
      </c>
      <c r="AB1" s="306" t="s">
        <v>572</v>
      </c>
      <c r="AC1" s="306" t="s">
        <v>573</v>
      </c>
    </row>
    <row r="2" spans="1:29">
      <c r="A2">
        <v>1</v>
      </c>
      <c r="B2" t="s">
        <v>628</v>
      </c>
      <c r="C2" t="s">
        <v>629</v>
      </c>
      <c r="D2" t="s">
        <v>417</v>
      </c>
      <c r="E2" t="s">
        <v>630</v>
      </c>
      <c r="U2" t="b">
        <v>1</v>
      </c>
      <c r="V2" t="s">
        <v>244</v>
      </c>
      <c r="W2" t="s">
        <v>409</v>
      </c>
      <c r="X2" t="s">
        <v>986</v>
      </c>
      <c r="Y2">
        <v>1</v>
      </c>
      <c r="Z2">
        <v>215</v>
      </c>
      <c r="AA2">
        <v>1</v>
      </c>
      <c r="AB2">
        <v>20</v>
      </c>
      <c r="AC2">
        <v>7</v>
      </c>
    </row>
    <row r="3" spans="1:29">
      <c r="A3">
        <v>2</v>
      </c>
      <c r="B3" t="s">
        <v>631</v>
      </c>
      <c r="C3" t="s">
        <v>632</v>
      </c>
      <c r="U3" t="b">
        <v>1</v>
      </c>
      <c r="V3" t="s">
        <v>244</v>
      </c>
      <c r="W3" t="s">
        <v>409</v>
      </c>
      <c r="X3" t="s">
        <v>987</v>
      </c>
      <c r="Y3">
        <v>2</v>
      </c>
      <c r="Z3">
        <v>215</v>
      </c>
      <c r="AA3">
        <v>1</v>
      </c>
      <c r="AB3">
        <v>20</v>
      </c>
      <c r="AC3">
        <v>7</v>
      </c>
    </row>
    <row r="4" spans="1:29">
      <c r="A4">
        <v>3</v>
      </c>
      <c r="B4" t="s">
        <v>633</v>
      </c>
      <c r="C4" t="s">
        <v>634</v>
      </c>
      <c r="U4" t="b">
        <v>1</v>
      </c>
      <c r="V4" t="s">
        <v>244</v>
      </c>
      <c r="W4" t="s">
        <v>409</v>
      </c>
      <c r="X4" t="s">
        <v>988</v>
      </c>
      <c r="Y4">
        <v>2</v>
      </c>
      <c r="Z4">
        <v>215</v>
      </c>
      <c r="AA4">
        <v>12</v>
      </c>
      <c r="AB4">
        <v>12</v>
      </c>
      <c r="AC4">
        <v>7</v>
      </c>
    </row>
    <row r="5" spans="1:29">
      <c r="A5">
        <v>4</v>
      </c>
      <c r="B5" t="s">
        <v>635</v>
      </c>
      <c r="C5" t="s">
        <v>636</v>
      </c>
      <c r="G5" t="s">
        <v>651</v>
      </c>
      <c r="J5" t="s">
        <v>618</v>
      </c>
      <c r="K5">
        <v>0</v>
      </c>
      <c r="N5" t="b">
        <v>1</v>
      </c>
      <c r="O5" t="b">
        <v>0</v>
      </c>
      <c r="P5" t="b">
        <v>0</v>
      </c>
      <c r="Q5">
        <v>20</v>
      </c>
      <c r="R5">
        <v>0</v>
      </c>
      <c r="S5">
        <v>1</v>
      </c>
      <c r="T5">
        <v>19</v>
      </c>
      <c r="U5" t="b">
        <v>1</v>
      </c>
      <c r="V5" t="s">
        <v>244</v>
      </c>
      <c r="W5" t="s">
        <v>409</v>
      </c>
      <c r="X5" t="s">
        <v>989</v>
      </c>
      <c r="Y5">
        <v>22</v>
      </c>
      <c r="Z5">
        <v>22</v>
      </c>
      <c r="AA5">
        <v>12</v>
      </c>
      <c r="AB5">
        <v>12</v>
      </c>
      <c r="AC5">
        <v>7</v>
      </c>
    </row>
    <row r="6" spans="1:29">
      <c r="A6">
        <v>5</v>
      </c>
      <c r="B6" t="s">
        <v>635</v>
      </c>
      <c r="C6" t="s">
        <v>637</v>
      </c>
      <c r="G6" t="s">
        <v>652</v>
      </c>
      <c r="J6" t="s">
        <v>618</v>
      </c>
      <c r="K6">
        <v>0</v>
      </c>
      <c r="N6" t="b">
        <v>1</v>
      </c>
      <c r="O6" t="b">
        <v>0</v>
      </c>
      <c r="P6" t="b">
        <v>0</v>
      </c>
      <c r="Q6">
        <v>20</v>
      </c>
      <c r="R6">
        <v>0</v>
      </c>
      <c r="S6">
        <v>1</v>
      </c>
      <c r="T6">
        <v>19</v>
      </c>
      <c r="U6" t="b">
        <v>1</v>
      </c>
      <c r="V6" t="s">
        <v>244</v>
      </c>
      <c r="W6" t="s">
        <v>409</v>
      </c>
      <c r="X6" t="s">
        <v>990</v>
      </c>
      <c r="Y6">
        <v>26</v>
      </c>
      <c r="Z6">
        <v>26</v>
      </c>
      <c r="AA6">
        <v>12</v>
      </c>
      <c r="AB6">
        <v>12</v>
      </c>
      <c r="AC6">
        <v>7</v>
      </c>
    </row>
    <row r="7" spans="1:29">
      <c r="A7">
        <v>6</v>
      </c>
      <c r="B7" t="s">
        <v>635</v>
      </c>
      <c r="C7" t="s">
        <v>638</v>
      </c>
      <c r="G7" t="s">
        <v>653</v>
      </c>
      <c r="J7" t="s">
        <v>618</v>
      </c>
      <c r="K7">
        <v>0</v>
      </c>
      <c r="N7" t="b">
        <v>1</v>
      </c>
      <c r="O7" t="b">
        <v>0</v>
      </c>
      <c r="P7" t="b">
        <v>0</v>
      </c>
      <c r="Q7">
        <v>20</v>
      </c>
      <c r="R7">
        <v>0</v>
      </c>
      <c r="S7">
        <v>1</v>
      </c>
      <c r="T7">
        <v>19</v>
      </c>
      <c r="U7" t="b">
        <v>1</v>
      </c>
      <c r="V7" t="s">
        <v>244</v>
      </c>
      <c r="W7" t="s">
        <v>409</v>
      </c>
      <c r="X7" t="s">
        <v>991</v>
      </c>
      <c r="Y7">
        <v>32</v>
      </c>
      <c r="Z7">
        <v>32</v>
      </c>
      <c r="AA7">
        <v>12</v>
      </c>
      <c r="AB7">
        <v>12</v>
      </c>
      <c r="AC7">
        <v>7</v>
      </c>
    </row>
    <row r="8" spans="1:29">
      <c r="A8">
        <v>7</v>
      </c>
      <c r="B8" t="s">
        <v>635</v>
      </c>
      <c r="C8" t="s">
        <v>639</v>
      </c>
      <c r="G8" t="s">
        <v>654</v>
      </c>
      <c r="J8" t="s">
        <v>618</v>
      </c>
      <c r="K8">
        <v>0</v>
      </c>
      <c r="N8" t="b">
        <v>1</v>
      </c>
      <c r="O8" t="b">
        <v>0</v>
      </c>
      <c r="P8" t="b">
        <v>0</v>
      </c>
      <c r="Q8">
        <v>20</v>
      </c>
      <c r="R8">
        <v>0</v>
      </c>
      <c r="S8">
        <v>1</v>
      </c>
      <c r="T8">
        <v>19</v>
      </c>
      <c r="U8" t="b">
        <v>1</v>
      </c>
      <c r="V8" t="s">
        <v>244</v>
      </c>
      <c r="W8" t="s">
        <v>409</v>
      </c>
      <c r="X8" t="s">
        <v>992</v>
      </c>
      <c r="Y8">
        <v>36</v>
      </c>
      <c r="Z8">
        <v>36</v>
      </c>
      <c r="AA8">
        <v>12</v>
      </c>
      <c r="AB8">
        <v>12</v>
      </c>
      <c r="AC8">
        <v>7</v>
      </c>
    </row>
    <row r="9" spans="1:29">
      <c r="A9">
        <v>8</v>
      </c>
      <c r="B9" t="s">
        <v>635</v>
      </c>
      <c r="C9" t="s">
        <v>640</v>
      </c>
      <c r="G9" t="s">
        <v>655</v>
      </c>
      <c r="J9" t="s">
        <v>618</v>
      </c>
      <c r="K9">
        <v>0</v>
      </c>
      <c r="N9" t="b">
        <v>1</v>
      </c>
      <c r="O9" t="b">
        <v>0</v>
      </c>
      <c r="P9" t="b">
        <v>0</v>
      </c>
      <c r="Q9">
        <v>20</v>
      </c>
      <c r="R9">
        <v>0</v>
      </c>
      <c r="S9">
        <v>1</v>
      </c>
      <c r="T9">
        <v>19</v>
      </c>
      <c r="U9" t="b">
        <v>1</v>
      </c>
      <c r="V9" t="s">
        <v>244</v>
      </c>
      <c r="W9" t="s">
        <v>409</v>
      </c>
      <c r="X9" t="s">
        <v>993</v>
      </c>
      <c r="Y9">
        <v>40</v>
      </c>
      <c r="Z9">
        <v>40</v>
      </c>
      <c r="AA9">
        <v>12</v>
      </c>
      <c r="AB9">
        <v>12</v>
      </c>
      <c r="AC9">
        <v>7</v>
      </c>
    </row>
    <row r="10" spans="1:29">
      <c r="A10">
        <v>9</v>
      </c>
      <c r="B10" t="s">
        <v>635</v>
      </c>
      <c r="C10" t="s">
        <v>641</v>
      </c>
      <c r="G10" t="s">
        <v>656</v>
      </c>
      <c r="J10" t="s">
        <v>618</v>
      </c>
      <c r="K10">
        <v>0</v>
      </c>
      <c r="N10" t="b">
        <v>1</v>
      </c>
      <c r="O10" t="b">
        <v>0</v>
      </c>
      <c r="P10" t="b">
        <v>0</v>
      </c>
      <c r="Q10">
        <v>20</v>
      </c>
      <c r="R10">
        <v>0</v>
      </c>
      <c r="S10">
        <v>1</v>
      </c>
      <c r="T10">
        <v>19</v>
      </c>
      <c r="U10" t="b">
        <v>1</v>
      </c>
      <c r="V10" t="s">
        <v>244</v>
      </c>
      <c r="W10" t="s">
        <v>409</v>
      </c>
      <c r="X10" t="s">
        <v>994</v>
      </c>
      <c r="Y10">
        <v>43</v>
      </c>
      <c r="Z10">
        <v>43</v>
      </c>
      <c r="AA10">
        <v>12</v>
      </c>
      <c r="AB10">
        <v>12</v>
      </c>
      <c r="AC10">
        <v>7</v>
      </c>
    </row>
    <row r="11" spans="1:29">
      <c r="A11">
        <v>10</v>
      </c>
      <c r="B11" t="s">
        <v>635</v>
      </c>
      <c r="C11" t="s">
        <v>642</v>
      </c>
      <c r="G11" t="s">
        <v>657</v>
      </c>
      <c r="J11" t="s">
        <v>618</v>
      </c>
      <c r="K11">
        <v>0</v>
      </c>
      <c r="N11" t="b">
        <v>1</v>
      </c>
      <c r="O11" t="b">
        <v>0</v>
      </c>
      <c r="P11" t="b">
        <v>0</v>
      </c>
      <c r="Q11">
        <v>20</v>
      </c>
      <c r="R11">
        <v>0</v>
      </c>
      <c r="S11">
        <v>1</v>
      </c>
      <c r="T11">
        <v>19</v>
      </c>
      <c r="U11" t="b">
        <v>1</v>
      </c>
      <c r="V11" t="s">
        <v>244</v>
      </c>
      <c r="W11" t="s">
        <v>409</v>
      </c>
      <c r="X11" t="s">
        <v>995</v>
      </c>
      <c r="Y11">
        <v>46</v>
      </c>
      <c r="Z11">
        <v>46</v>
      </c>
      <c r="AA11">
        <v>12</v>
      </c>
      <c r="AB11">
        <v>12</v>
      </c>
      <c r="AC11">
        <v>7</v>
      </c>
    </row>
    <row r="12" spans="1:29">
      <c r="A12">
        <v>11</v>
      </c>
      <c r="B12" t="s">
        <v>635</v>
      </c>
      <c r="C12" t="s">
        <v>643</v>
      </c>
      <c r="G12" t="s">
        <v>658</v>
      </c>
      <c r="J12" t="s">
        <v>618</v>
      </c>
      <c r="K12">
        <v>0</v>
      </c>
      <c r="N12" t="b">
        <v>1</v>
      </c>
      <c r="O12" t="b">
        <v>0</v>
      </c>
      <c r="P12" t="b">
        <v>0</v>
      </c>
      <c r="Q12">
        <v>20</v>
      </c>
      <c r="R12">
        <v>0</v>
      </c>
      <c r="S12">
        <v>1</v>
      </c>
      <c r="T12">
        <v>19</v>
      </c>
      <c r="U12" t="b">
        <v>1</v>
      </c>
      <c r="V12" t="s">
        <v>244</v>
      </c>
      <c r="W12" t="s">
        <v>409</v>
      </c>
      <c r="X12" t="s">
        <v>996</v>
      </c>
      <c r="Y12">
        <v>51</v>
      </c>
      <c r="Z12">
        <v>51</v>
      </c>
      <c r="AA12">
        <v>12</v>
      </c>
      <c r="AB12">
        <v>12</v>
      </c>
      <c r="AC12">
        <v>7</v>
      </c>
    </row>
    <row r="13" spans="1:29">
      <c r="A13">
        <v>12</v>
      </c>
      <c r="B13" t="s">
        <v>635</v>
      </c>
      <c r="C13" t="s">
        <v>644</v>
      </c>
      <c r="G13" t="s">
        <v>659</v>
      </c>
      <c r="J13" t="s">
        <v>618</v>
      </c>
      <c r="K13">
        <v>0</v>
      </c>
      <c r="N13" t="b">
        <v>1</v>
      </c>
      <c r="O13" t="b">
        <v>0</v>
      </c>
      <c r="P13" t="b">
        <v>0</v>
      </c>
      <c r="Q13">
        <v>20</v>
      </c>
      <c r="R13">
        <v>0</v>
      </c>
      <c r="S13">
        <v>1</v>
      </c>
      <c r="T13">
        <v>19</v>
      </c>
      <c r="U13" t="b">
        <v>1</v>
      </c>
      <c r="V13" t="s">
        <v>244</v>
      </c>
      <c r="W13" t="s">
        <v>409</v>
      </c>
      <c r="X13" t="s">
        <v>997</v>
      </c>
      <c r="Y13">
        <v>56</v>
      </c>
      <c r="Z13">
        <v>56</v>
      </c>
      <c r="AA13">
        <v>12</v>
      </c>
      <c r="AB13">
        <v>12</v>
      </c>
      <c r="AC13">
        <v>7</v>
      </c>
    </row>
    <row r="14" spans="1:29">
      <c r="A14">
        <v>13</v>
      </c>
      <c r="B14" t="s">
        <v>635</v>
      </c>
      <c r="C14" t="s">
        <v>645</v>
      </c>
      <c r="G14" t="s">
        <v>660</v>
      </c>
      <c r="J14" t="s">
        <v>618</v>
      </c>
      <c r="K14">
        <v>0</v>
      </c>
      <c r="N14" t="b">
        <v>1</v>
      </c>
      <c r="O14" t="b">
        <v>0</v>
      </c>
      <c r="P14" t="b">
        <v>0</v>
      </c>
      <c r="Q14">
        <v>20</v>
      </c>
      <c r="R14">
        <v>0</v>
      </c>
      <c r="S14">
        <v>1</v>
      </c>
      <c r="T14">
        <v>19</v>
      </c>
      <c r="U14" t="b">
        <v>1</v>
      </c>
      <c r="V14" t="s">
        <v>244</v>
      </c>
      <c r="W14" t="s">
        <v>409</v>
      </c>
      <c r="X14" t="s">
        <v>998</v>
      </c>
      <c r="Y14">
        <v>61</v>
      </c>
      <c r="Z14">
        <v>61</v>
      </c>
      <c r="AA14">
        <v>12</v>
      </c>
      <c r="AB14">
        <v>12</v>
      </c>
      <c r="AC14">
        <v>7</v>
      </c>
    </row>
    <row r="15" spans="1:29">
      <c r="A15">
        <v>14</v>
      </c>
      <c r="B15" t="s">
        <v>635</v>
      </c>
      <c r="C15" t="s">
        <v>646</v>
      </c>
      <c r="G15" t="s">
        <v>661</v>
      </c>
      <c r="J15" t="s">
        <v>618</v>
      </c>
      <c r="K15">
        <v>0</v>
      </c>
      <c r="N15" t="b">
        <v>1</v>
      </c>
      <c r="O15" t="b">
        <v>0</v>
      </c>
      <c r="P15" t="b">
        <v>0</v>
      </c>
      <c r="Q15">
        <v>20</v>
      </c>
      <c r="R15">
        <v>0</v>
      </c>
      <c r="S15">
        <v>1</v>
      </c>
      <c r="T15">
        <v>19</v>
      </c>
      <c r="U15" t="b">
        <v>1</v>
      </c>
      <c r="V15" t="s">
        <v>244</v>
      </c>
      <c r="W15" t="s">
        <v>409</v>
      </c>
      <c r="X15" t="s">
        <v>999</v>
      </c>
      <c r="Y15">
        <v>65</v>
      </c>
      <c r="Z15">
        <v>65</v>
      </c>
      <c r="AA15">
        <v>12</v>
      </c>
      <c r="AB15">
        <v>12</v>
      </c>
      <c r="AC15">
        <v>7</v>
      </c>
    </row>
    <row r="16" spans="1:29">
      <c r="A16">
        <v>15</v>
      </c>
      <c r="B16" t="s">
        <v>635</v>
      </c>
      <c r="C16" t="s">
        <v>647</v>
      </c>
      <c r="G16" t="s">
        <v>662</v>
      </c>
      <c r="J16" t="s">
        <v>618</v>
      </c>
      <c r="K16">
        <v>0</v>
      </c>
      <c r="N16" t="b">
        <v>1</v>
      </c>
      <c r="O16" t="b">
        <v>0</v>
      </c>
      <c r="P16" t="b">
        <v>0</v>
      </c>
      <c r="Q16">
        <v>20</v>
      </c>
      <c r="R16">
        <v>0</v>
      </c>
      <c r="S16">
        <v>1</v>
      </c>
      <c r="T16">
        <v>19</v>
      </c>
      <c r="U16" t="b">
        <v>1</v>
      </c>
      <c r="V16" t="s">
        <v>244</v>
      </c>
      <c r="W16" t="s">
        <v>409</v>
      </c>
      <c r="X16" t="s">
        <v>1000</v>
      </c>
      <c r="Y16">
        <v>69</v>
      </c>
      <c r="Z16">
        <v>69</v>
      </c>
      <c r="AA16">
        <v>12</v>
      </c>
      <c r="AB16">
        <v>12</v>
      </c>
      <c r="AC16">
        <v>7</v>
      </c>
    </row>
    <row r="17" spans="1:29">
      <c r="A17">
        <v>16</v>
      </c>
      <c r="B17" t="s">
        <v>635</v>
      </c>
      <c r="C17" t="s">
        <v>648</v>
      </c>
      <c r="G17" t="s">
        <v>663</v>
      </c>
      <c r="J17" t="s">
        <v>618</v>
      </c>
      <c r="K17">
        <v>0</v>
      </c>
      <c r="N17" t="b">
        <v>1</v>
      </c>
      <c r="O17" t="b">
        <v>0</v>
      </c>
      <c r="P17" t="b">
        <v>0</v>
      </c>
      <c r="Q17">
        <v>20</v>
      </c>
      <c r="R17">
        <v>0</v>
      </c>
      <c r="S17">
        <v>1</v>
      </c>
      <c r="T17">
        <v>19</v>
      </c>
      <c r="U17" t="b">
        <v>1</v>
      </c>
      <c r="V17" t="s">
        <v>244</v>
      </c>
      <c r="W17" t="s">
        <v>409</v>
      </c>
      <c r="X17" t="s">
        <v>1001</v>
      </c>
      <c r="Y17">
        <v>73</v>
      </c>
      <c r="Z17">
        <v>73</v>
      </c>
      <c r="AA17">
        <v>12</v>
      </c>
      <c r="AB17">
        <v>12</v>
      </c>
      <c r="AC17">
        <v>7</v>
      </c>
    </row>
    <row r="18" spans="1:29">
      <c r="A18">
        <v>17</v>
      </c>
      <c r="B18" t="s">
        <v>635</v>
      </c>
      <c r="C18" t="s">
        <v>649</v>
      </c>
      <c r="G18" t="s">
        <v>664</v>
      </c>
      <c r="J18" t="s">
        <v>618</v>
      </c>
      <c r="K18">
        <v>0</v>
      </c>
      <c r="N18" t="b">
        <v>1</v>
      </c>
      <c r="O18" t="b">
        <v>0</v>
      </c>
      <c r="P18" t="b">
        <v>0</v>
      </c>
      <c r="Q18">
        <v>20</v>
      </c>
      <c r="R18">
        <v>0</v>
      </c>
      <c r="S18">
        <v>1</v>
      </c>
      <c r="T18">
        <v>19</v>
      </c>
      <c r="U18" t="b">
        <v>1</v>
      </c>
      <c r="V18" t="s">
        <v>244</v>
      </c>
      <c r="W18" t="s">
        <v>409</v>
      </c>
      <c r="X18" t="s">
        <v>1002</v>
      </c>
      <c r="Y18">
        <v>77</v>
      </c>
      <c r="Z18">
        <v>77</v>
      </c>
      <c r="AA18">
        <v>12</v>
      </c>
      <c r="AB18">
        <v>12</v>
      </c>
      <c r="AC18">
        <v>7</v>
      </c>
    </row>
    <row r="19" spans="1:29">
      <c r="A19">
        <v>18</v>
      </c>
      <c r="B19" t="s">
        <v>635</v>
      </c>
      <c r="C19" t="s">
        <v>650</v>
      </c>
      <c r="G19" t="s">
        <v>665</v>
      </c>
      <c r="J19" t="s">
        <v>618</v>
      </c>
      <c r="K19">
        <v>0</v>
      </c>
      <c r="N19" t="b">
        <v>1</v>
      </c>
      <c r="O19" t="b">
        <v>0</v>
      </c>
      <c r="P19" t="b">
        <v>0</v>
      </c>
      <c r="Q19">
        <v>20</v>
      </c>
      <c r="R19">
        <v>0</v>
      </c>
      <c r="S19">
        <v>1</v>
      </c>
      <c r="T19">
        <v>19</v>
      </c>
      <c r="U19" t="b">
        <v>1</v>
      </c>
      <c r="V19" t="s">
        <v>244</v>
      </c>
      <c r="W19" t="s">
        <v>409</v>
      </c>
      <c r="X19" t="s">
        <v>1003</v>
      </c>
      <c r="Y19">
        <v>79</v>
      </c>
      <c r="Z19">
        <v>79</v>
      </c>
      <c r="AA19">
        <v>12</v>
      </c>
      <c r="AB19">
        <v>12</v>
      </c>
      <c r="AC19">
        <v>7</v>
      </c>
    </row>
    <row r="20" spans="1:29">
      <c r="A20">
        <v>19</v>
      </c>
      <c r="B20" t="s">
        <v>635</v>
      </c>
      <c r="C20" t="s">
        <v>666</v>
      </c>
      <c r="G20" t="s">
        <v>667</v>
      </c>
      <c r="J20" t="s">
        <v>618</v>
      </c>
      <c r="K20">
        <v>0</v>
      </c>
      <c r="N20" t="b">
        <v>1</v>
      </c>
      <c r="O20" t="b">
        <v>0</v>
      </c>
      <c r="P20" t="b">
        <v>0</v>
      </c>
      <c r="Q20">
        <v>20</v>
      </c>
      <c r="R20">
        <v>0</v>
      </c>
      <c r="S20">
        <v>1</v>
      </c>
      <c r="T20">
        <v>19</v>
      </c>
      <c r="U20" t="b">
        <v>1</v>
      </c>
      <c r="V20" t="s">
        <v>244</v>
      </c>
      <c r="W20" t="s">
        <v>409</v>
      </c>
      <c r="X20" t="s">
        <v>1004</v>
      </c>
      <c r="Y20">
        <v>87</v>
      </c>
      <c r="Z20">
        <v>87</v>
      </c>
      <c r="AA20">
        <v>12</v>
      </c>
      <c r="AB20">
        <v>12</v>
      </c>
      <c r="AC20">
        <v>7</v>
      </c>
    </row>
    <row r="21" spans="1:29">
      <c r="A21">
        <v>20</v>
      </c>
      <c r="B21" t="s">
        <v>635</v>
      </c>
      <c r="C21" t="s">
        <v>668</v>
      </c>
      <c r="G21" t="s">
        <v>669</v>
      </c>
      <c r="J21" t="s">
        <v>618</v>
      </c>
      <c r="K21">
        <v>0</v>
      </c>
      <c r="N21" t="b">
        <v>1</v>
      </c>
      <c r="O21" t="b">
        <v>0</v>
      </c>
      <c r="P21" t="b">
        <v>0</v>
      </c>
      <c r="Q21">
        <v>20</v>
      </c>
      <c r="R21">
        <v>0</v>
      </c>
      <c r="S21">
        <v>1</v>
      </c>
      <c r="T21">
        <v>19</v>
      </c>
      <c r="U21" t="b">
        <v>1</v>
      </c>
      <c r="V21" t="s">
        <v>244</v>
      </c>
      <c r="W21" t="s">
        <v>409</v>
      </c>
      <c r="X21" t="s">
        <v>1005</v>
      </c>
      <c r="Y21">
        <v>102</v>
      </c>
      <c r="Z21">
        <v>102</v>
      </c>
      <c r="AA21">
        <v>12</v>
      </c>
      <c r="AB21">
        <v>12</v>
      </c>
      <c r="AC21">
        <v>7</v>
      </c>
    </row>
    <row r="22" spans="1:29">
      <c r="A22">
        <v>21</v>
      </c>
      <c r="B22" t="s">
        <v>635</v>
      </c>
      <c r="C22" t="s">
        <v>670</v>
      </c>
      <c r="G22" t="s">
        <v>671</v>
      </c>
      <c r="J22" t="s">
        <v>618</v>
      </c>
      <c r="K22">
        <v>0</v>
      </c>
      <c r="N22" t="b">
        <v>1</v>
      </c>
      <c r="O22" t="b">
        <v>0</v>
      </c>
      <c r="P22" t="b">
        <v>0</v>
      </c>
      <c r="Q22">
        <v>20</v>
      </c>
      <c r="R22">
        <v>0</v>
      </c>
      <c r="S22">
        <v>1</v>
      </c>
      <c r="T22">
        <v>19</v>
      </c>
      <c r="U22" t="b">
        <v>1</v>
      </c>
      <c r="V22" t="s">
        <v>244</v>
      </c>
      <c r="W22" t="s">
        <v>409</v>
      </c>
      <c r="X22" t="s">
        <v>1006</v>
      </c>
      <c r="Y22">
        <v>105</v>
      </c>
      <c r="Z22">
        <v>105</v>
      </c>
      <c r="AA22">
        <v>12</v>
      </c>
      <c r="AB22">
        <v>12</v>
      </c>
      <c r="AC22">
        <v>7</v>
      </c>
    </row>
    <row r="23" spans="1:29">
      <c r="A23">
        <v>22</v>
      </c>
      <c r="B23" t="s">
        <v>635</v>
      </c>
      <c r="C23" t="s">
        <v>672</v>
      </c>
      <c r="G23" t="s">
        <v>673</v>
      </c>
      <c r="J23" t="s">
        <v>618</v>
      </c>
      <c r="K23">
        <v>0</v>
      </c>
      <c r="N23" t="b">
        <v>1</v>
      </c>
      <c r="O23" t="b">
        <v>0</v>
      </c>
      <c r="P23" t="b">
        <v>0</v>
      </c>
      <c r="Q23">
        <v>20</v>
      </c>
      <c r="R23">
        <v>0</v>
      </c>
      <c r="S23">
        <v>1</v>
      </c>
      <c r="T23">
        <v>19</v>
      </c>
      <c r="U23" t="b">
        <v>1</v>
      </c>
      <c r="V23" t="s">
        <v>244</v>
      </c>
      <c r="W23" t="s">
        <v>409</v>
      </c>
      <c r="X23" t="s">
        <v>1007</v>
      </c>
      <c r="Y23">
        <v>117</v>
      </c>
      <c r="Z23">
        <v>117</v>
      </c>
      <c r="AA23">
        <v>12</v>
      </c>
      <c r="AB23">
        <v>12</v>
      </c>
      <c r="AC23">
        <v>7</v>
      </c>
    </row>
    <row r="24" spans="1:29">
      <c r="A24">
        <v>23</v>
      </c>
      <c r="B24" t="s">
        <v>635</v>
      </c>
      <c r="C24" t="s">
        <v>674</v>
      </c>
      <c r="G24" t="s">
        <v>675</v>
      </c>
      <c r="J24" t="s">
        <v>618</v>
      </c>
      <c r="K24">
        <v>0</v>
      </c>
      <c r="N24" t="b">
        <v>1</v>
      </c>
      <c r="O24" t="b">
        <v>0</v>
      </c>
      <c r="P24" t="b">
        <v>0</v>
      </c>
      <c r="Q24">
        <v>20</v>
      </c>
      <c r="R24">
        <v>0</v>
      </c>
      <c r="S24">
        <v>1</v>
      </c>
      <c r="T24">
        <v>19</v>
      </c>
      <c r="U24" t="b">
        <v>1</v>
      </c>
      <c r="V24" t="s">
        <v>244</v>
      </c>
      <c r="W24" t="s">
        <v>409</v>
      </c>
      <c r="X24" t="s">
        <v>1008</v>
      </c>
      <c r="Y24">
        <v>120</v>
      </c>
      <c r="Z24">
        <v>120</v>
      </c>
      <c r="AA24">
        <v>12</v>
      </c>
      <c r="AB24">
        <v>12</v>
      </c>
      <c r="AC24">
        <v>7</v>
      </c>
    </row>
    <row r="25" spans="1:29">
      <c r="A25">
        <v>24</v>
      </c>
      <c r="B25" t="s">
        <v>635</v>
      </c>
      <c r="C25" t="s">
        <v>676</v>
      </c>
      <c r="G25" t="s">
        <v>677</v>
      </c>
      <c r="J25" t="s">
        <v>618</v>
      </c>
      <c r="K25">
        <v>0</v>
      </c>
      <c r="N25" t="b">
        <v>1</v>
      </c>
      <c r="O25" t="b">
        <v>0</v>
      </c>
      <c r="P25" t="b">
        <v>0</v>
      </c>
      <c r="Q25">
        <v>20</v>
      </c>
      <c r="R25">
        <v>0</v>
      </c>
      <c r="S25">
        <v>1</v>
      </c>
      <c r="T25">
        <v>19</v>
      </c>
      <c r="U25" t="b">
        <v>1</v>
      </c>
      <c r="V25" t="s">
        <v>244</v>
      </c>
      <c r="W25" t="s">
        <v>409</v>
      </c>
      <c r="X25" t="s">
        <v>1009</v>
      </c>
      <c r="Y25">
        <v>125</v>
      </c>
      <c r="Z25">
        <v>125</v>
      </c>
      <c r="AA25">
        <v>12</v>
      </c>
      <c r="AB25">
        <v>12</v>
      </c>
      <c r="AC25">
        <v>7</v>
      </c>
    </row>
    <row r="26" spans="1:29">
      <c r="A26">
        <v>25</v>
      </c>
      <c r="B26" t="s">
        <v>635</v>
      </c>
      <c r="C26" t="s">
        <v>678</v>
      </c>
      <c r="G26" t="s">
        <v>679</v>
      </c>
      <c r="J26" t="s">
        <v>618</v>
      </c>
      <c r="K26">
        <v>0</v>
      </c>
      <c r="N26" t="b">
        <v>1</v>
      </c>
      <c r="O26" t="b">
        <v>0</v>
      </c>
      <c r="P26" t="b">
        <v>0</v>
      </c>
      <c r="Q26">
        <v>20</v>
      </c>
      <c r="R26">
        <v>0</v>
      </c>
      <c r="S26">
        <v>1</v>
      </c>
      <c r="T26">
        <v>19</v>
      </c>
      <c r="U26" t="b">
        <v>1</v>
      </c>
      <c r="V26" t="s">
        <v>244</v>
      </c>
      <c r="W26" t="s">
        <v>409</v>
      </c>
      <c r="X26" t="s">
        <v>1010</v>
      </c>
      <c r="Y26">
        <v>127</v>
      </c>
      <c r="Z26">
        <v>127</v>
      </c>
      <c r="AA26">
        <v>12</v>
      </c>
      <c r="AB26">
        <v>12</v>
      </c>
      <c r="AC26">
        <v>7</v>
      </c>
    </row>
    <row r="27" spans="1:29">
      <c r="A27">
        <v>26</v>
      </c>
      <c r="B27" t="s">
        <v>635</v>
      </c>
      <c r="C27" t="s">
        <v>680</v>
      </c>
      <c r="G27" t="s">
        <v>681</v>
      </c>
      <c r="J27" t="s">
        <v>618</v>
      </c>
      <c r="K27">
        <v>0</v>
      </c>
      <c r="N27" t="b">
        <v>1</v>
      </c>
      <c r="O27" t="b">
        <v>0</v>
      </c>
      <c r="P27" t="b">
        <v>0</v>
      </c>
      <c r="Q27">
        <v>20</v>
      </c>
      <c r="R27">
        <v>0</v>
      </c>
      <c r="S27">
        <v>1</v>
      </c>
      <c r="T27">
        <v>19</v>
      </c>
      <c r="U27" t="b">
        <v>1</v>
      </c>
      <c r="V27" t="s">
        <v>244</v>
      </c>
      <c r="W27" t="s">
        <v>409</v>
      </c>
      <c r="X27" t="s">
        <v>1011</v>
      </c>
      <c r="Y27">
        <v>143</v>
      </c>
      <c r="Z27">
        <v>143</v>
      </c>
      <c r="AA27">
        <v>12</v>
      </c>
      <c r="AB27">
        <v>12</v>
      </c>
      <c r="AC27">
        <v>7</v>
      </c>
    </row>
    <row r="28" spans="1:29">
      <c r="A28">
        <v>27</v>
      </c>
      <c r="B28" t="s">
        <v>635</v>
      </c>
      <c r="C28" t="s">
        <v>682</v>
      </c>
      <c r="G28" t="s">
        <v>683</v>
      </c>
      <c r="J28" t="s">
        <v>618</v>
      </c>
      <c r="K28">
        <v>0</v>
      </c>
      <c r="N28" t="b">
        <v>1</v>
      </c>
      <c r="O28" t="b">
        <v>0</v>
      </c>
      <c r="P28" t="b">
        <v>0</v>
      </c>
      <c r="Q28">
        <v>20</v>
      </c>
      <c r="R28">
        <v>0</v>
      </c>
      <c r="S28">
        <v>1</v>
      </c>
      <c r="T28">
        <v>19</v>
      </c>
      <c r="U28" t="b">
        <v>1</v>
      </c>
      <c r="V28" t="s">
        <v>244</v>
      </c>
      <c r="W28" t="s">
        <v>409</v>
      </c>
      <c r="X28" t="s">
        <v>1012</v>
      </c>
      <c r="Y28">
        <v>146</v>
      </c>
      <c r="Z28">
        <v>146</v>
      </c>
      <c r="AA28">
        <v>12</v>
      </c>
      <c r="AB28">
        <v>12</v>
      </c>
      <c r="AC28">
        <v>7</v>
      </c>
    </row>
    <row r="29" spans="1:29">
      <c r="A29">
        <v>28</v>
      </c>
      <c r="B29" t="s">
        <v>635</v>
      </c>
      <c r="C29" t="s">
        <v>684</v>
      </c>
      <c r="G29" t="s">
        <v>685</v>
      </c>
      <c r="J29" t="s">
        <v>618</v>
      </c>
      <c r="K29">
        <v>0</v>
      </c>
      <c r="N29" t="b">
        <v>1</v>
      </c>
      <c r="O29" t="b">
        <v>0</v>
      </c>
      <c r="P29" t="b">
        <v>0</v>
      </c>
      <c r="Q29">
        <v>20</v>
      </c>
      <c r="R29">
        <v>0</v>
      </c>
      <c r="S29">
        <v>1</v>
      </c>
      <c r="T29">
        <v>19</v>
      </c>
      <c r="U29" t="b">
        <v>1</v>
      </c>
      <c r="V29" t="s">
        <v>244</v>
      </c>
      <c r="W29" t="s">
        <v>409</v>
      </c>
      <c r="X29" t="s">
        <v>1013</v>
      </c>
      <c r="Y29">
        <v>151</v>
      </c>
      <c r="Z29">
        <v>151</v>
      </c>
      <c r="AA29">
        <v>12</v>
      </c>
      <c r="AB29">
        <v>12</v>
      </c>
      <c r="AC29">
        <v>7</v>
      </c>
    </row>
    <row r="30" spans="1:29">
      <c r="A30">
        <v>29</v>
      </c>
      <c r="B30" t="s">
        <v>635</v>
      </c>
      <c r="C30" t="s">
        <v>686</v>
      </c>
      <c r="G30" t="s">
        <v>687</v>
      </c>
      <c r="J30" t="s">
        <v>618</v>
      </c>
      <c r="K30">
        <v>0</v>
      </c>
      <c r="N30" t="b">
        <v>1</v>
      </c>
      <c r="O30" t="b">
        <v>0</v>
      </c>
      <c r="P30" t="b">
        <v>0</v>
      </c>
      <c r="Q30">
        <v>20</v>
      </c>
      <c r="R30">
        <v>0</v>
      </c>
      <c r="S30">
        <v>1</v>
      </c>
      <c r="T30">
        <v>19</v>
      </c>
      <c r="U30" t="b">
        <v>1</v>
      </c>
      <c r="V30" t="s">
        <v>244</v>
      </c>
      <c r="W30" t="s">
        <v>409</v>
      </c>
      <c r="X30" t="s">
        <v>1014</v>
      </c>
      <c r="Y30">
        <v>154</v>
      </c>
      <c r="Z30">
        <v>154</v>
      </c>
      <c r="AA30">
        <v>12</v>
      </c>
      <c r="AB30">
        <v>12</v>
      </c>
      <c r="AC30">
        <v>7</v>
      </c>
    </row>
    <row r="31" spans="1:29">
      <c r="A31">
        <v>30</v>
      </c>
      <c r="B31" t="s">
        <v>635</v>
      </c>
      <c r="C31" t="s">
        <v>688</v>
      </c>
      <c r="G31" t="s">
        <v>689</v>
      </c>
      <c r="J31" t="s">
        <v>618</v>
      </c>
      <c r="K31">
        <v>0</v>
      </c>
      <c r="N31" t="b">
        <v>1</v>
      </c>
      <c r="O31" t="b">
        <v>0</v>
      </c>
      <c r="P31" t="b">
        <v>0</v>
      </c>
      <c r="Q31">
        <v>20</v>
      </c>
      <c r="R31">
        <v>0</v>
      </c>
      <c r="S31">
        <v>1</v>
      </c>
      <c r="T31">
        <v>19</v>
      </c>
      <c r="U31" t="b">
        <v>1</v>
      </c>
      <c r="V31" t="s">
        <v>244</v>
      </c>
      <c r="W31" t="s">
        <v>409</v>
      </c>
      <c r="X31" t="s">
        <v>1015</v>
      </c>
      <c r="Y31">
        <v>156</v>
      </c>
      <c r="Z31">
        <v>156</v>
      </c>
      <c r="AA31">
        <v>12</v>
      </c>
      <c r="AB31">
        <v>12</v>
      </c>
      <c r="AC31">
        <v>7</v>
      </c>
    </row>
    <row r="32" spans="1:29">
      <c r="A32">
        <v>31</v>
      </c>
      <c r="B32" t="s">
        <v>635</v>
      </c>
      <c r="C32" t="s">
        <v>690</v>
      </c>
      <c r="G32" t="s">
        <v>691</v>
      </c>
      <c r="J32" t="s">
        <v>618</v>
      </c>
      <c r="K32">
        <v>0</v>
      </c>
      <c r="N32" t="b">
        <v>1</v>
      </c>
      <c r="O32" t="b">
        <v>0</v>
      </c>
      <c r="P32" t="b">
        <v>0</v>
      </c>
      <c r="Q32">
        <v>20</v>
      </c>
      <c r="R32">
        <v>0</v>
      </c>
      <c r="S32">
        <v>1</v>
      </c>
      <c r="T32">
        <v>19</v>
      </c>
      <c r="U32" t="b">
        <v>1</v>
      </c>
      <c r="V32" t="s">
        <v>244</v>
      </c>
      <c r="W32" t="s">
        <v>409</v>
      </c>
      <c r="X32" t="s">
        <v>1016</v>
      </c>
      <c r="Y32">
        <v>166</v>
      </c>
      <c r="Z32">
        <v>166</v>
      </c>
      <c r="AA32">
        <v>12</v>
      </c>
      <c r="AB32">
        <v>12</v>
      </c>
      <c r="AC32">
        <v>7</v>
      </c>
    </row>
    <row r="33" spans="1:29">
      <c r="A33">
        <v>32</v>
      </c>
      <c r="B33" t="s">
        <v>635</v>
      </c>
      <c r="C33" t="s">
        <v>692</v>
      </c>
      <c r="G33" t="s">
        <v>693</v>
      </c>
      <c r="J33" t="s">
        <v>618</v>
      </c>
      <c r="K33">
        <v>0</v>
      </c>
      <c r="N33" t="b">
        <v>1</v>
      </c>
      <c r="O33" t="b">
        <v>0</v>
      </c>
      <c r="P33" t="b">
        <v>0</v>
      </c>
      <c r="Q33">
        <v>20</v>
      </c>
      <c r="R33">
        <v>0</v>
      </c>
      <c r="S33">
        <v>1</v>
      </c>
      <c r="T33">
        <v>19</v>
      </c>
      <c r="U33" t="b">
        <v>1</v>
      </c>
      <c r="V33" t="s">
        <v>244</v>
      </c>
      <c r="W33" t="s">
        <v>409</v>
      </c>
      <c r="X33" t="s">
        <v>1017</v>
      </c>
      <c r="Y33">
        <v>187</v>
      </c>
      <c r="Z33">
        <v>187</v>
      </c>
      <c r="AA33">
        <v>12</v>
      </c>
      <c r="AB33">
        <v>12</v>
      </c>
      <c r="AC33">
        <v>7</v>
      </c>
    </row>
    <row r="34" spans="1:29">
      <c r="A34">
        <v>33</v>
      </c>
      <c r="B34" t="s">
        <v>635</v>
      </c>
      <c r="C34" t="s">
        <v>694</v>
      </c>
      <c r="G34" t="s">
        <v>695</v>
      </c>
      <c r="J34" t="s">
        <v>618</v>
      </c>
      <c r="K34">
        <v>0</v>
      </c>
      <c r="N34" t="b">
        <v>1</v>
      </c>
      <c r="O34" t="b">
        <v>0</v>
      </c>
      <c r="P34" t="b">
        <v>0</v>
      </c>
      <c r="Q34">
        <v>20</v>
      </c>
      <c r="R34">
        <v>0</v>
      </c>
      <c r="S34">
        <v>1</v>
      </c>
      <c r="T34">
        <v>19</v>
      </c>
      <c r="U34" t="b">
        <v>1</v>
      </c>
      <c r="V34" t="s">
        <v>244</v>
      </c>
      <c r="W34" t="s">
        <v>409</v>
      </c>
      <c r="X34" t="s">
        <v>1018</v>
      </c>
      <c r="Y34">
        <v>203</v>
      </c>
      <c r="Z34">
        <v>203</v>
      </c>
      <c r="AA34">
        <v>12</v>
      </c>
      <c r="AB34">
        <v>12</v>
      </c>
      <c r="AC34">
        <v>7</v>
      </c>
    </row>
    <row r="35" spans="1:29">
      <c r="A35">
        <v>34</v>
      </c>
      <c r="B35" t="s">
        <v>635</v>
      </c>
      <c r="C35" t="s">
        <v>696</v>
      </c>
      <c r="G35" t="s">
        <v>697</v>
      </c>
      <c r="J35" t="s">
        <v>618</v>
      </c>
      <c r="K35">
        <v>0</v>
      </c>
      <c r="N35" t="b">
        <v>1</v>
      </c>
      <c r="O35" t="b">
        <v>0</v>
      </c>
      <c r="P35" t="b">
        <v>0</v>
      </c>
      <c r="Q35">
        <v>20</v>
      </c>
      <c r="R35">
        <v>0</v>
      </c>
      <c r="S35">
        <v>1</v>
      </c>
      <c r="T35">
        <v>19</v>
      </c>
      <c r="U35" t="b">
        <v>1</v>
      </c>
      <c r="V35" t="s">
        <v>244</v>
      </c>
      <c r="W35" t="s">
        <v>409</v>
      </c>
      <c r="X35" t="s">
        <v>1019</v>
      </c>
      <c r="Y35">
        <v>211</v>
      </c>
      <c r="Z35">
        <v>211</v>
      </c>
      <c r="AA35">
        <v>12</v>
      </c>
      <c r="AB35">
        <v>12</v>
      </c>
      <c r="AC35">
        <v>7</v>
      </c>
    </row>
    <row r="36" spans="1:29">
      <c r="A36">
        <v>35</v>
      </c>
      <c r="B36" t="s">
        <v>635</v>
      </c>
      <c r="C36" t="s">
        <v>698</v>
      </c>
      <c r="G36" t="s">
        <v>699</v>
      </c>
      <c r="J36" t="s">
        <v>618</v>
      </c>
      <c r="K36">
        <v>0</v>
      </c>
      <c r="N36" t="b">
        <v>1</v>
      </c>
      <c r="O36" t="b">
        <v>0</v>
      </c>
      <c r="P36" t="b">
        <v>0</v>
      </c>
      <c r="Q36">
        <v>20</v>
      </c>
      <c r="R36">
        <v>0</v>
      </c>
      <c r="S36">
        <v>1</v>
      </c>
      <c r="T36">
        <v>19</v>
      </c>
      <c r="U36" t="b">
        <v>1</v>
      </c>
      <c r="V36" t="s">
        <v>244</v>
      </c>
      <c r="W36" t="s">
        <v>409</v>
      </c>
      <c r="X36" t="s">
        <v>1020</v>
      </c>
      <c r="Y36">
        <v>213</v>
      </c>
      <c r="Z36">
        <v>213</v>
      </c>
      <c r="AA36">
        <v>12</v>
      </c>
      <c r="AB36">
        <v>12</v>
      </c>
      <c r="AC36">
        <v>7</v>
      </c>
    </row>
    <row r="37" spans="1:29">
      <c r="A37">
        <v>36</v>
      </c>
      <c r="B37" t="s">
        <v>635</v>
      </c>
      <c r="C37" t="s">
        <v>700</v>
      </c>
      <c r="G37" t="s">
        <v>701</v>
      </c>
      <c r="J37" t="s">
        <v>618</v>
      </c>
      <c r="K37">
        <v>0</v>
      </c>
      <c r="N37" t="b">
        <v>1</v>
      </c>
      <c r="O37" t="b">
        <v>0</v>
      </c>
      <c r="P37" t="b">
        <v>0</v>
      </c>
      <c r="Q37">
        <v>20</v>
      </c>
      <c r="R37">
        <v>0</v>
      </c>
      <c r="S37">
        <v>1</v>
      </c>
      <c r="T37">
        <v>19</v>
      </c>
      <c r="U37" t="b">
        <v>1</v>
      </c>
      <c r="V37" t="s">
        <v>244</v>
      </c>
      <c r="W37" t="s">
        <v>409</v>
      </c>
      <c r="X37" t="s">
        <v>1021</v>
      </c>
      <c r="Y37">
        <v>215</v>
      </c>
      <c r="Z37">
        <v>215</v>
      </c>
      <c r="AA37">
        <v>12</v>
      </c>
      <c r="AB37">
        <v>12</v>
      </c>
      <c r="AC37">
        <v>7</v>
      </c>
    </row>
    <row r="38" spans="1:29">
      <c r="A38">
        <v>37</v>
      </c>
      <c r="B38" t="s">
        <v>628</v>
      </c>
      <c r="C38" t="s">
        <v>703</v>
      </c>
      <c r="D38" t="s">
        <v>704</v>
      </c>
      <c r="E38" t="s">
        <v>705</v>
      </c>
      <c r="U38" t="b">
        <v>1</v>
      </c>
      <c r="V38" t="s">
        <v>410</v>
      </c>
      <c r="W38" t="s">
        <v>411</v>
      </c>
      <c r="X38" t="s">
        <v>1022</v>
      </c>
      <c r="Y38">
        <v>1</v>
      </c>
      <c r="Z38">
        <v>28</v>
      </c>
      <c r="AA38">
        <v>1</v>
      </c>
      <c r="AB38">
        <v>17</v>
      </c>
      <c r="AC38">
        <v>8</v>
      </c>
    </row>
    <row r="39" spans="1:29">
      <c r="A39">
        <v>38</v>
      </c>
      <c r="B39" t="s">
        <v>631</v>
      </c>
      <c r="C39" t="s">
        <v>706</v>
      </c>
      <c r="U39" t="b">
        <v>1</v>
      </c>
      <c r="V39" t="s">
        <v>410</v>
      </c>
      <c r="W39" t="s">
        <v>411</v>
      </c>
      <c r="X39" t="s">
        <v>1023</v>
      </c>
      <c r="Y39">
        <v>2</v>
      </c>
      <c r="Z39">
        <v>28</v>
      </c>
      <c r="AA39">
        <v>1</v>
      </c>
      <c r="AB39">
        <v>17</v>
      </c>
      <c r="AC39">
        <v>8</v>
      </c>
    </row>
    <row r="40" spans="1:29">
      <c r="A40">
        <v>39</v>
      </c>
      <c r="B40" t="s">
        <v>633</v>
      </c>
      <c r="C40" t="s">
        <v>707</v>
      </c>
      <c r="U40" t="b">
        <v>1</v>
      </c>
      <c r="V40" t="s">
        <v>410</v>
      </c>
      <c r="W40" t="s">
        <v>411</v>
      </c>
      <c r="X40" t="s">
        <v>1024</v>
      </c>
      <c r="Y40">
        <v>2</v>
      </c>
      <c r="Z40">
        <v>6</v>
      </c>
      <c r="AA40">
        <v>3</v>
      </c>
      <c r="AB40">
        <v>3</v>
      </c>
      <c r="AC40">
        <v>8</v>
      </c>
    </row>
    <row r="41" spans="1:29">
      <c r="A41">
        <v>40</v>
      </c>
      <c r="B41" t="s">
        <v>633</v>
      </c>
      <c r="C41" t="s">
        <v>708</v>
      </c>
      <c r="U41" t="b">
        <v>1</v>
      </c>
      <c r="V41" t="s">
        <v>410</v>
      </c>
      <c r="W41" t="s">
        <v>411</v>
      </c>
      <c r="X41" t="s">
        <v>1025</v>
      </c>
      <c r="Y41">
        <v>2</v>
      </c>
      <c r="Z41">
        <v>6</v>
      </c>
      <c r="AA41">
        <v>5</v>
      </c>
      <c r="AB41">
        <v>5</v>
      </c>
      <c r="AC41">
        <v>8</v>
      </c>
    </row>
    <row r="42" spans="1:29">
      <c r="A42">
        <v>41</v>
      </c>
      <c r="B42" t="s">
        <v>633</v>
      </c>
      <c r="C42" t="s">
        <v>709</v>
      </c>
      <c r="U42" t="b">
        <v>1</v>
      </c>
      <c r="V42" t="s">
        <v>410</v>
      </c>
      <c r="W42" t="s">
        <v>411</v>
      </c>
      <c r="X42" t="s">
        <v>1026</v>
      </c>
      <c r="Y42">
        <v>2</v>
      </c>
      <c r="Z42">
        <v>3</v>
      </c>
      <c r="AA42">
        <v>11</v>
      </c>
      <c r="AB42">
        <v>11</v>
      </c>
      <c r="AC42">
        <v>8</v>
      </c>
    </row>
    <row r="43" spans="1:29">
      <c r="A43">
        <v>42</v>
      </c>
      <c r="B43" t="s">
        <v>633</v>
      </c>
      <c r="C43" t="s">
        <v>710</v>
      </c>
      <c r="U43" t="b">
        <v>1</v>
      </c>
      <c r="V43" t="s">
        <v>410</v>
      </c>
      <c r="W43" t="s">
        <v>411</v>
      </c>
      <c r="X43" t="s">
        <v>1027</v>
      </c>
      <c r="Y43">
        <v>8</v>
      </c>
      <c r="Z43">
        <v>9</v>
      </c>
      <c r="AA43">
        <v>3</v>
      </c>
      <c r="AB43">
        <v>7</v>
      </c>
      <c r="AC43">
        <v>8</v>
      </c>
    </row>
    <row r="44" spans="1:29">
      <c r="A44">
        <v>43</v>
      </c>
      <c r="B44" t="s">
        <v>633</v>
      </c>
      <c r="C44" t="s">
        <v>711</v>
      </c>
      <c r="U44" t="b">
        <v>1</v>
      </c>
      <c r="V44" t="s">
        <v>410</v>
      </c>
      <c r="W44" t="s">
        <v>411</v>
      </c>
      <c r="X44" t="s">
        <v>1028</v>
      </c>
      <c r="Y44">
        <v>12</v>
      </c>
      <c r="Z44">
        <v>18</v>
      </c>
      <c r="AA44">
        <v>3</v>
      </c>
      <c r="AB44">
        <v>3</v>
      </c>
      <c r="AC44">
        <v>8</v>
      </c>
    </row>
    <row r="45" spans="1:29">
      <c r="A45">
        <v>44</v>
      </c>
      <c r="B45" t="s">
        <v>633</v>
      </c>
      <c r="C45" t="s">
        <v>712</v>
      </c>
      <c r="U45" t="b">
        <v>1</v>
      </c>
      <c r="V45" t="s">
        <v>410</v>
      </c>
      <c r="W45" t="s">
        <v>411</v>
      </c>
      <c r="X45" t="s">
        <v>1029</v>
      </c>
      <c r="Y45">
        <v>12</v>
      </c>
      <c r="Z45">
        <v>18</v>
      </c>
      <c r="AA45">
        <v>5</v>
      </c>
      <c r="AB45">
        <v>5</v>
      </c>
      <c r="AC45">
        <v>8</v>
      </c>
    </row>
    <row r="46" spans="1:29">
      <c r="A46">
        <v>45</v>
      </c>
      <c r="B46" t="s">
        <v>633</v>
      </c>
      <c r="C46" t="s">
        <v>713</v>
      </c>
      <c r="U46" t="b">
        <v>1</v>
      </c>
      <c r="V46" t="s">
        <v>410</v>
      </c>
      <c r="W46" t="s">
        <v>411</v>
      </c>
      <c r="X46" t="s">
        <v>1030</v>
      </c>
      <c r="Y46">
        <v>21</v>
      </c>
      <c r="Z46">
        <v>28</v>
      </c>
      <c r="AA46">
        <v>5</v>
      </c>
      <c r="AB46">
        <v>5</v>
      </c>
      <c r="AC46">
        <v>8</v>
      </c>
    </row>
    <row r="47" spans="1:29">
      <c r="A47">
        <v>46</v>
      </c>
      <c r="B47" t="s">
        <v>628</v>
      </c>
      <c r="C47" t="s">
        <v>714</v>
      </c>
      <c r="D47" t="s">
        <v>715</v>
      </c>
      <c r="E47" t="s">
        <v>716</v>
      </c>
      <c r="U47" t="b">
        <v>1</v>
      </c>
      <c r="V47" t="s">
        <v>410</v>
      </c>
      <c r="W47" t="s">
        <v>411</v>
      </c>
      <c r="X47" t="s">
        <v>1031</v>
      </c>
      <c r="Y47">
        <v>30</v>
      </c>
      <c r="Z47">
        <v>69</v>
      </c>
      <c r="AA47">
        <v>1</v>
      </c>
      <c r="AB47">
        <v>17</v>
      </c>
      <c r="AC47">
        <v>8</v>
      </c>
    </row>
    <row r="48" spans="1:29">
      <c r="A48">
        <v>47</v>
      </c>
      <c r="B48" t="s">
        <v>631</v>
      </c>
      <c r="C48" t="s">
        <v>717</v>
      </c>
      <c r="U48" t="b">
        <v>1</v>
      </c>
      <c r="V48" t="s">
        <v>410</v>
      </c>
      <c r="W48" t="s">
        <v>411</v>
      </c>
      <c r="X48" t="s">
        <v>1032</v>
      </c>
      <c r="Y48">
        <v>31</v>
      </c>
      <c r="Z48">
        <v>69</v>
      </c>
      <c r="AA48">
        <v>1</v>
      </c>
      <c r="AB48">
        <v>17</v>
      </c>
      <c r="AC48">
        <v>8</v>
      </c>
    </row>
    <row r="49" spans="1:29">
      <c r="A49">
        <v>48</v>
      </c>
      <c r="B49" t="s">
        <v>633</v>
      </c>
      <c r="C49" t="s">
        <v>718</v>
      </c>
      <c r="U49" t="b">
        <v>1</v>
      </c>
      <c r="V49" t="s">
        <v>410</v>
      </c>
      <c r="W49" t="s">
        <v>411</v>
      </c>
      <c r="X49" t="s">
        <v>1033</v>
      </c>
      <c r="Y49">
        <v>31</v>
      </c>
      <c r="Z49">
        <v>51</v>
      </c>
      <c r="AA49">
        <v>9</v>
      </c>
      <c r="AB49">
        <v>9</v>
      </c>
      <c r="AC49">
        <v>8</v>
      </c>
    </row>
    <row r="50" spans="1:29">
      <c r="A50">
        <v>49</v>
      </c>
      <c r="B50" t="s">
        <v>633</v>
      </c>
      <c r="C50" t="s">
        <v>719</v>
      </c>
      <c r="U50" t="b">
        <v>1</v>
      </c>
      <c r="V50" t="s">
        <v>410</v>
      </c>
      <c r="W50" t="s">
        <v>411</v>
      </c>
      <c r="X50" t="s">
        <v>1034</v>
      </c>
      <c r="Y50">
        <v>56</v>
      </c>
      <c r="Z50">
        <v>69</v>
      </c>
      <c r="AA50">
        <v>2</v>
      </c>
      <c r="AB50">
        <v>5</v>
      </c>
      <c r="AC50">
        <v>8</v>
      </c>
    </row>
    <row r="51" spans="1:29">
      <c r="A51">
        <v>50</v>
      </c>
      <c r="B51" t="s">
        <v>633</v>
      </c>
      <c r="C51" t="s">
        <v>720</v>
      </c>
      <c r="U51" t="b">
        <v>1</v>
      </c>
      <c r="V51" t="s">
        <v>410</v>
      </c>
      <c r="W51" t="s">
        <v>411</v>
      </c>
      <c r="X51" t="s">
        <v>1035</v>
      </c>
      <c r="Y51">
        <v>56</v>
      </c>
      <c r="Z51">
        <v>69</v>
      </c>
      <c r="AA51">
        <v>7</v>
      </c>
      <c r="AB51">
        <v>7</v>
      </c>
      <c r="AC51">
        <v>8</v>
      </c>
    </row>
    <row r="52" spans="1:29">
      <c r="A52">
        <v>51</v>
      </c>
      <c r="B52" t="s">
        <v>633</v>
      </c>
      <c r="C52" t="s">
        <v>721</v>
      </c>
      <c r="U52" t="b">
        <v>1</v>
      </c>
      <c r="V52" t="s">
        <v>410</v>
      </c>
      <c r="W52" t="s">
        <v>411</v>
      </c>
      <c r="X52" t="s">
        <v>1036</v>
      </c>
      <c r="Y52">
        <v>56</v>
      </c>
      <c r="Z52">
        <v>69</v>
      </c>
      <c r="AA52">
        <v>9</v>
      </c>
      <c r="AB52">
        <v>9</v>
      </c>
      <c r="AC52">
        <v>8</v>
      </c>
    </row>
    <row r="53" spans="1:29">
      <c r="A53">
        <v>52</v>
      </c>
      <c r="B53" t="s">
        <v>628</v>
      </c>
      <c r="C53" t="s">
        <v>722</v>
      </c>
      <c r="D53" t="s">
        <v>723</v>
      </c>
      <c r="E53" t="s">
        <v>724</v>
      </c>
      <c r="U53" t="b">
        <v>1</v>
      </c>
      <c r="V53" t="s">
        <v>410</v>
      </c>
      <c r="W53" t="s">
        <v>411</v>
      </c>
      <c r="X53" t="s">
        <v>1037</v>
      </c>
      <c r="Y53">
        <v>72</v>
      </c>
      <c r="Z53">
        <v>117</v>
      </c>
      <c r="AA53">
        <v>1</v>
      </c>
      <c r="AB53">
        <v>17</v>
      </c>
      <c r="AC53">
        <v>8</v>
      </c>
    </row>
    <row r="54" spans="1:29">
      <c r="A54">
        <v>53</v>
      </c>
      <c r="B54" t="s">
        <v>631</v>
      </c>
      <c r="C54" t="s">
        <v>725</v>
      </c>
      <c r="U54" t="b">
        <v>1</v>
      </c>
      <c r="V54" t="s">
        <v>410</v>
      </c>
      <c r="W54" t="s">
        <v>411</v>
      </c>
      <c r="X54" t="s">
        <v>1038</v>
      </c>
      <c r="Y54">
        <v>73</v>
      </c>
      <c r="Z54">
        <v>117</v>
      </c>
      <c r="AA54">
        <v>1</v>
      </c>
      <c r="AB54">
        <v>17</v>
      </c>
      <c r="AC54">
        <v>8</v>
      </c>
    </row>
    <row r="55" spans="1:29">
      <c r="A55">
        <v>54</v>
      </c>
      <c r="B55" t="s">
        <v>633</v>
      </c>
      <c r="C55" t="s">
        <v>726</v>
      </c>
      <c r="U55" t="b">
        <v>1</v>
      </c>
      <c r="V55" t="s">
        <v>410</v>
      </c>
      <c r="W55" t="s">
        <v>411</v>
      </c>
      <c r="X55" t="s">
        <v>1039</v>
      </c>
      <c r="Y55">
        <v>73</v>
      </c>
      <c r="Z55">
        <v>87</v>
      </c>
      <c r="AA55">
        <v>9</v>
      </c>
      <c r="AB55">
        <v>9</v>
      </c>
      <c r="AC55">
        <v>8</v>
      </c>
    </row>
    <row r="56" spans="1:29">
      <c r="A56">
        <v>55</v>
      </c>
      <c r="B56" t="s">
        <v>633</v>
      </c>
      <c r="C56" t="s">
        <v>727</v>
      </c>
      <c r="U56" t="b">
        <v>1</v>
      </c>
      <c r="V56" t="s">
        <v>410</v>
      </c>
      <c r="W56" t="s">
        <v>411</v>
      </c>
      <c r="X56" t="s">
        <v>1040</v>
      </c>
      <c r="Y56">
        <v>92</v>
      </c>
      <c r="Z56">
        <v>96</v>
      </c>
      <c r="AA56">
        <v>2</v>
      </c>
      <c r="AB56">
        <v>14</v>
      </c>
      <c r="AC56">
        <v>8</v>
      </c>
    </row>
    <row r="57" spans="1:29">
      <c r="A57">
        <v>56</v>
      </c>
      <c r="B57" t="s">
        <v>633</v>
      </c>
      <c r="C57" t="s">
        <v>728</v>
      </c>
      <c r="U57" t="b">
        <v>1</v>
      </c>
      <c r="V57" t="s">
        <v>410</v>
      </c>
      <c r="W57" t="s">
        <v>411</v>
      </c>
      <c r="X57" t="s">
        <v>1041</v>
      </c>
      <c r="Y57">
        <v>101</v>
      </c>
      <c r="Z57">
        <v>105</v>
      </c>
      <c r="AA57">
        <v>2</v>
      </c>
      <c r="AB57">
        <v>2</v>
      </c>
      <c r="AC57">
        <v>8</v>
      </c>
    </row>
    <row r="58" spans="1:29">
      <c r="A58">
        <v>57</v>
      </c>
      <c r="B58" t="s">
        <v>633</v>
      </c>
      <c r="C58" t="s">
        <v>729</v>
      </c>
      <c r="U58" t="b">
        <v>1</v>
      </c>
      <c r="V58" t="s">
        <v>410</v>
      </c>
      <c r="W58" t="s">
        <v>411</v>
      </c>
      <c r="X58" t="s">
        <v>1042</v>
      </c>
      <c r="Y58">
        <v>101</v>
      </c>
      <c r="Z58">
        <v>105</v>
      </c>
      <c r="AA58">
        <v>5</v>
      </c>
      <c r="AB58">
        <v>7</v>
      </c>
      <c r="AC58">
        <v>8</v>
      </c>
    </row>
    <row r="59" spans="1:29">
      <c r="A59">
        <v>58</v>
      </c>
      <c r="B59" t="s">
        <v>633</v>
      </c>
      <c r="C59" t="s">
        <v>730</v>
      </c>
      <c r="U59" t="b">
        <v>1</v>
      </c>
      <c r="V59" t="s">
        <v>410</v>
      </c>
      <c r="W59" t="s">
        <v>411</v>
      </c>
      <c r="X59" t="s">
        <v>1043</v>
      </c>
      <c r="Y59">
        <v>101</v>
      </c>
      <c r="Z59">
        <v>105</v>
      </c>
      <c r="AA59">
        <v>11</v>
      </c>
      <c r="AB59">
        <v>13</v>
      </c>
      <c r="AC59">
        <v>8</v>
      </c>
    </row>
    <row r="60" spans="1:29">
      <c r="A60">
        <v>59</v>
      </c>
      <c r="B60" t="s">
        <v>633</v>
      </c>
      <c r="C60" t="s">
        <v>731</v>
      </c>
      <c r="U60" t="b">
        <v>1</v>
      </c>
      <c r="V60" t="s">
        <v>410</v>
      </c>
      <c r="W60" t="s">
        <v>411</v>
      </c>
      <c r="X60" t="s">
        <v>1044</v>
      </c>
      <c r="Y60">
        <v>110</v>
      </c>
      <c r="Z60">
        <v>117</v>
      </c>
      <c r="AA60">
        <v>3</v>
      </c>
      <c r="AB60">
        <v>6</v>
      </c>
      <c r="AC60">
        <v>8</v>
      </c>
    </row>
    <row r="61" spans="1:29">
      <c r="A61">
        <v>60</v>
      </c>
      <c r="B61" t="s">
        <v>633</v>
      </c>
      <c r="C61" t="s">
        <v>732</v>
      </c>
      <c r="U61" t="b">
        <v>1</v>
      </c>
      <c r="V61" t="s">
        <v>410</v>
      </c>
      <c r="W61" t="s">
        <v>411</v>
      </c>
      <c r="X61" t="s">
        <v>1045</v>
      </c>
      <c r="Y61">
        <v>110</v>
      </c>
      <c r="Z61">
        <v>116</v>
      </c>
      <c r="AA61">
        <v>10</v>
      </c>
      <c r="AB61">
        <v>13</v>
      </c>
      <c r="AC61">
        <v>8</v>
      </c>
    </row>
    <row r="62" spans="1:29">
      <c r="A62">
        <v>61</v>
      </c>
      <c r="B62" t="s">
        <v>635</v>
      </c>
      <c r="C62" t="s">
        <v>733</v>
      </c>
      <c r="G62" t="s">
        <v>1138</v>
      </c>
      <c r="I62" t="s">
        <v>150</v>
      </c>
      <c r="J62" t="s">
        <v>578</v>
      </c>
      <c r="K62">
        <v>0</v>
      </c>
      <c r="N62" t="b">
        <v>1</v>
      </c>
      <c r="O62" t="b">
        <v>0</v>
      </c>
      <c r="P62" t="b">
        <v>0</v>
      </c>
      <c r="Q62">
        <v>17</v>
      </c>
      <c r="R62">
        <v>0</v>
      </c>
      <c r="S62">
        <v>1</v>
      </c>
      <c r="T62">
        <v>0</v>
      </c>
      <c r="U62" t="b">
        <v>1</v>
      </c>
      <c r="V62" t="s">
        <v>410</v>
      </c>
      <c r="W62" t="s">
        <v>411</v>
      </c>
      <c r="X62" t="s">
        <v>1046</v>
      </c>
      <c r="Y62">
        <v>3</v>
      </c>
      <c r="Z62">
        <v>3</v>
      </c>
      <c r="AA62">
        <v>11</v>
      </c>
      <c r="AB62">
        <v>11</v>
      </c>
      <c r="AC62">
        <v>8</v>
      </c>
    </row>
    <row r="63" spans="1:29">
      <c r="A63">
        <v>62</v>
      </c>
      <c r="B63" t="s">
        <v>635</v>
      </c>
      <c r="C63" t="s">
        <v>735</v>
      </c>
      <c r="G63" t="s">
        <v>1136</v>
      </c>
      <c r="I63" t="s">
        <v>736</v>
      </c>
      <c r="J63" t="s">
        <v>580</v>
      </c>
      <c r="K63">
        <v>0</v>
      </c>
      <c r="N63" t="b">
        <v>1</v>
      </c>
      <c r="O63" t="b">
        <v>0</v>
      </c>
      <c r="P63" t="b">
        <v>0</v>
      </c>
      <c r="Q63">
        <v>17</v>
      </c>
      <c r="R63">
        <v>0</v>
      </c>
      <c r="S63">
        <v>1</v>
      </c>
      <c r="T63">
        <v>0</v>
      </c>
      <c r="U63" t="b">
        <v>1</v>
      </c>
      <c r="V63" t="s">
        <v>410</v>
      </c>
      <c r="W63" t="s">
        <v>411</v>
      </c>
      <c r="X63" t="s">
        <v>454</v>
      </c>
      <c r="Y63">
        <v>6</v>
      </c>
      <c r="Z63">
        <v>6</v>
      </c>
      <c r="AA63">
        <v>3</v>
      </c>
      <c r="AB63">
        <v>3</v>
      </c>
      <c r="AC63">
        <v>8</v>
      </c>
    </row>
    <row r="64" spans="1:29">
      <c r="A64">
        <v>63</v>
      </c>
      <c r="B64" t="s">
        <v>635</v>
      </c>
      <c r="C64" t="s">
        <v>737</v>
      </c>
      <c r="G64" t="s">
        <v>1137</v>
      </c>
      <c r="I64" t="s">
        <v>738</v>
      </c>
      <c r="J64" t="s">
        <v>580</v>
      </c>
      <c r="K64">
        <v>0</v>
      </c>
      <c r="N64" t="b">
        <v>1</v>
      </c>
      <c r="O64" t="b">
        <v>0</v>
      </c>
      <c r="P64" t="b">
        <v>0</v>
      </c>
      <c r="Q64">
        <v>17</v>
      </c>
      <c r="R64">
        <v>0</v>
      </c>
      <c r="S64">
        <v>1</v>
      </c>
      <c r="T64">
        <v>0</v>
      </c>
      <c r="U64" t="b">
        <v>1</v>
      </c>
      <c r="V64" t="s">
        <v>410</v>
      </c>
      <c r="W64" t="s">
        <v>411</v>
      </c>
      <c r="X64" t="s">
        <v>1047</v>
      </c>
      <c r="Y64">
        <v>6</v>
      </c>
      <c r="Z64">
        <v>6</v>
      </c>
      <c r="AA64">
        <v>5</v>
      </c>
      <c r="AB64">
        <v>5</v>
      </c>
      <c r="AC64">
        <v>8</v>
      </c>
    </row>
    <row r="65" spans="1:29">
      <c r="A65">
        <v>64</v>
      </c>
      <c r="B65" t="s">
        <v>635</v>
      </c>
      <c r="C65" t="s">
        <v>739</v>
      </c>
      <c r="G65" t="s">
        <v>781</v>
      </c>
      <c r="I65" t="s">
        <v>734</v>
      </c>
      <c r="J65" t="s">
        <v>614</v>
      </c>
      <c r="K65">
        <v>0</v>
      </c>
      <c r="N65" t="b">
        <v>1</v>
      </c>
      <c r="O65" t="b">
        <v>0</v>
      </c>
      <c r="P65" t="b">
        <v>0</v>
      </c>
      <c r="Q65">
        <v>17</v>
      </c>
      <c r="R65">
        <v>0</v>
      </c>
      <c r="S65">
        <v>1</v>
      </c>
      <c r="T65">
        <v>0</v>
      </c>
      <c r="U65" t="b">
        <v>1</v>
      </c>
      <c r="V65" t="s">
        <v>410</v>
      </c>
      <c r="W65" t="s">
        <v>411</v>
      </c>
      <c r="X65" t="s">
        <v>1048</v>
      </c>
      <c r="Y65">
        <v>9</v>
      </c>
      <c r="Z65">
        <v>9</v>
      </c>
      <c r="AA65">
        <v>3</v>
      </c>
      <c r="AB65">
        <v>3</v>
      </c>
      <c r="AC65">
        <v>8</v>
      </c>
    </row>
    <row r="66" spans="1:29">
      <c r="A66">
        <v>65</v>
      </c>
      <c r="B66" t="s">
        <v>635</v>
      </c>
      <c r="C66" t="s">
        <v>740</v>
      </c>
      <c r="G66" t="s">
        <v>741</v>
      </c>
      <c r="I66" t="s">
        <v>742</v>
      </c>
      <c r="J66" t="s">
        <v>580</v>
      </c>
      <c r="K66">
        <v>0</v>
      </c>
      <c r="N66" t="b">
        <v>0</v>
      </c>
      <c r="O66" t="b">
        <v>1</v>
      </c>
      <c r="P66" t="b">
        <v>0</v>
      </c>
      <c r="Q66">
        <v>17</v>
      </c>
      <c r="R66">
        <v>0</v>
      </c>
      <c r="S66">
        <v>1</v>
      </c>
      <c r="T66">
        <v>0</v>
      </c>
      <c r="U66" t="b">
        <v>1</v>
      </c>
      <c r="V66" t="s">
        <v>410</v>
      </c>
      <c r="W66" t="s">
        <v>411</v>
      </c>
      <c r="X66" t="s">
        <v>1049</v>
      </c>
      <c r="Y66">
        <v>16</v>
      </c>
      <c r="Z66">
        <v>16</v>
      </c>
      <c r="AA66">
        <v>3</v>
      </c>
      <c r="AB66">
        <v>3</v>
      </c>
      <c r="AC66">
        <v>8</v>
      </c>
    </row>
    <row r="67" spans="1:29">
      <c r="A67">
        <v>66</v>
      </c>
      <c r="B67" t="s">
        <v>635</v>
      </c>
      <c r="C67" t="s">
        <v>743</v>
      </c>
      <c r="G67" t="s">
        <v>750</v>
      </c>
      <c r="I67" t="s">
        <v>742</v>
      </c>
      <c r="J67" t="s">
        <v>580</v>
      </c>
      <c r="K67">
        <v>0</v>
      </c>
      <c r="N67" t="b">
        <v>0</v>
      </c>
      <c r="O67" t="b">
        <v>1</v>
      </c>
      <c r="P67" t="b">
        <v>0</v>
      </c>
      <c r="Q67">
        <v>17</v>
      </c>
      <c r="R67">
        <v>0</v>
      </c>
      <c r="S67">
        <v>1</v>
      </c>
      <c r="T67">
        <v>0</v>
      </c>
      <c r="U67" t="b">
        <v>1</v>
      </c>
      <c r="V67" t="s">
        <v>410</v>
      </c>
      <c r="W67" t="s">
        <v>411</v>
      </c>
      <c r="X67" t="s">
        <v>1050</v>
      </c>
      <c r="Y67">
        <v>17</v>
      </c>
      <c r="Z67">
        <v>17</v>
      </c>
      <c r="AA67">
        <v>3</v>
      </c>
      <c r="AB67">
        <v>3</v>
      </c>
      <c r="AC67">
        <v>8</v>
      </c>
    </row>
    <row r="68" spans="1:29">
      <c r="A68">
        <v>67</v>
      </c>
      <c r="B68" t="s">
        <v>635</v>
      </c>
      <c r="C68" t="s">
        <v>744</v>
      </c>
      <c r="G68" t="s">
        <v>745</v>
      </c>
      <c r="I68" t="s">
        <v>742</v>
      </c>
      <c r="J68" t="s">
        <v>580</v>
      </c>
      <c r="K68">
        <v>0</v>
      </c>
      <c r="N68" t="b">
        <v>0</v>
      </c>
      <c r="O68" t="b">
        <v>1</v>
      </c>
      <c r="P68" t="b">
        <v>0</v>
      </c>
      <c r="Q68">
        <v>17</v>
      </c>
      <c r="R68">
        <v>0</v>
      </c>
      <c r="S68">
        <v>1</v>
      </c>
      <c r="T68">
        <v>0</v>
      </c>
      <c r="U68" t="b">
        <v>1</v>
      </c>
      <c r="V68" t="s">
        <v>410</v>
      </c>
      <c r="W68" t="s">
        <v>411</v>
      </c>
      <c r="X68" t="s">
        <v>1051</v>
      </c>
      <c r="Y68">
        <v>18</v>
      </c>
      <c r="Z68">
        <v>18</v>
      </c>
      <c r="AA68">
        <v>3</v>
      </c>
      <c r="AB68">
        <v>3</v>
      </c>
      <c r="AC68">
        <v>8</v>
      </c>
    </row>
    <row r="69" spans="1:29">
      <c r="A69">
        <v>68</v>
      </c>
      <c r="B69" t="s">
        <v>635</v>
      </c>
      <c r="C69" t="s">
        <v>746</v>
      </c>
      <c r="G69" t="s">
        <v>741</v>
      </c>
      <c r="I69" t="s">
        <v>747</v>
      </c>
      <c r="J69" t="s">
        <v>580</v>
      </c>
      <c r="K69">
        <v>0</v>
      </c>
      <c r="N69" t="b">
        <v>0</v>
      </c>
      <c r="O69" t="b">
        <v>1</v>
      </c>
      <c r="P69" t="b">
        <v>0</v>
      </c>
      <c r="Q69">
        <v>17</v>
      </c>
      <c r="R69">
        <v>0</v>
      </c>
      <c r="S69">
        <v>1</v>
      </c>
      <c r="T69">
        <v>0</v>
      </c>
      <c r="U69" t="b">
        <v>1</v>
      </c>
      <c r="V69" t="s">
        <v>410</v>
      </c>
      <c r="W69" t="s">
        <v>411</v>
      </c>
      <c r="X69" t="s">
        <v>1052</v>
      </c>
      <c r="Y69">
        <v>16</v>
      </c>
      <c r="Z69">
        <v>16</v>
      </c>
      <c r="AA69">
        <v>5</v>
      </c>
      <c r="AB69">
        <v>5</v>
      </c>
      <c r="AC69">
        <v>8</v>
      </c>
    </row>
    <row r="70" spans="1:29">
      <c r="A70">
        <v>69</v>
      </c>
      <c r="B70" t="s">
        <v>635</v>
      </c>
      <c r="C70" t="s">
        <v>748</v>
      </c>
      <c r="G70" t="s">
        <v>750</v>
      </c>
      <c r="I70" t="s">
        <v>747</v>
      </c>
      <c r="J70" t="s">
        <v>580</v>
      </c>
      <c r="K70">
        <v>0</v>
      </c>
      <c r="N70" t="b">
        <v>0</v>
      </c>
      <c r="O70" t="b">
        <v>1</v>
      </c>
      <c r="P70" t="b">
        <v>0</v>
      </c>
      <c r="Q70">
        <v>17</v>
      </c>
      <c r="R70">
        <v>0</v>
      </c>
      <c r="S70">
        <v>1</v>
      </c>
      <c r="T70">
        <v>0</v>
      </c>
      <c r="U70" t="b">
        <v>1</v>
      </c>
      <c r="V70" t="s">
        <v>410</v>
      </c>
      <c r="W70" t="s">
        <v>411</v>
      </c>
      <c r="X70" t="s">
        <v>1053</v>
      </c>
      <c r="Y70">
        <v>17</v>
      </c>
      <c r="Z70">
        <v>17</v>
      </c>
      <c r="AA70">
        <v>5</v>
      </c>
      <c r="AB70">
        <v>5</v>
      </c>
      <c r="AC70">
        <v>8</v>
      </c>
    </row>
    <row r="71" spans="1:29">
      <c r="A71">
        <v>70</v>
      </c>
      <c r="B71" t="s">
        <v>635</v>
      </c>
      <c r="C71" t="s">
        <v>749</v>
      </c>
      <c r="G71" t="s">
        <v>745</v>
      </c>
      <c r="I71" t="s">
        <v>747</v>
      </c>
      <c r="J71" t="s">
        <v>580</v>
      </c>
      <c r="K71">
        <v>0</v>
      </c>
      <c r="N71" t="b">
        <v>0</v>
      </c>
      <c r="O71" t="b">
        <v>1</v>
      </c>
      <c r="P71" t="b">
        <v>0</v>
      </c>
      <c r="Q71">
        <v>17</v>
      </c>
      <c r="R71">
        <v>0</v>
      </c>
      <c r="S71">
        <v>1</v>
      </c>
      <c r="T71">
        <v>0</v>
      </c>
      <c r="U71" t="b">
        <v>1</v>
      </c>
      <c r="V71" t="s">
        <v>410</v>
      </c>
      <c r="W71" t="s">
        <v>411</v>
      </c>
      <c r="X71" t="s">
        <v>1054</v>
      </c>
      <c r="Y71">
        <v>18</v>
      </c>
      <c r="Z71">
        <v>18</v>
      </c>
      <c r="AA71">
        <v>5</v>
      </c>
      <c r="AB71">
        <v>5</v>
      </c>
      <c r="AC71">
        <v>8</v>
      </c>
    </row>
    <row r="72" spans="1:29">
      <c r="A72">
        <v>71</v>
      </c>
      <c r="B72" t="s">
        <v>635</v>
      </c>
      <c r="C72" t="s">
        <v>751</v>
      </c>
      <c r="G72" t="s">
        <v>775</v>
      </c>
      <c r="I72" t="s">
        <v>15</v>
      </c>
      <c r="J72" t="s">
        <v>578</v>
      </c>
      <c r="K72">
        <v>0</v>
      </c>
      <c r="N72" t="b">
        <v>0</v>
      </c>
      <c r="O72" t="b">
        <v>1</v>
      </c>
      <c r="P72" t="b">
        <v>0</v>
      </c>
      <c r="Q72">
        <v>17</v>
      </c>
      <c r="R72">
        <v>0</v>
      </c>
      <c r="S72">
        <v>1</v>
      </c>
      <c r="T72">
        <v>0</v>
      </c>
      <c r="U72" t="b">
        <v>1</v>
      </c>
      <c r="V72" t="s">
        <v>410</v>
      </c>
      <c r="W72" t="s">
        <v>411</v>
      </c>
      <c r="X72" t="s">
        <v>1055</v>
      </c>
      <c r="Y72">
        <v>23</v>
      </c>
      <c r="Z72">
        <v>23</v>
      </c>
      <c r="AA72">
        <v>5</v>
      </c>
      <c r="AB72">
        <v>5</v>
      </c>
      <c r="AC72">
        <v>8</v>
      </c>
    </row>
    <row r="73" spans="1:29">
      <c r="A73">
        <v>72</v>
      </c>
      <c r="B73" t="s">
        <v>635</v>
      </c>
      <c r="C73" t="s">
        <v>752</v>
      </c>
      <c r="G73" t="s">
        <v>776</v>
      </c>
      <c r="I73" t="s">
        <v>15</v>
      </c>
      <c r="J73" t="s">
        <v>578</v>
      </c>
      <c r="K73">
        <v>0</v>
      </c>
      <c r="N73" t="b">
        <v>0</v>
      </c>
      <c r="O73" t="b">
        <v>1</v>
      </c>
      <c r="P73" t="b">
        <v>0</v>
      </c>
      <c r="Q73">
        <v>17</v>
      </c>
      <c r="R73">
        <v>0</v>
      </c>
      <c r="S73">
        <v>1</v>
      </c>
      <c r="T73">
        <v>0</v>
      </c>
      <c r="U73" t="b">
        <v>1</v>
      </c>
      <c r="V73" t="s">
        <v>410</v>
      </c>
      <c r="W73" t="s">
        <v>411</v>
      </c>
      <c r="X73" t="s">
        <v>1056</v>
      </c>
      <c r="Y73">
        <v>24</v>
      </c>
      <c r="Z73">
        <v>24</v>
      </c>
      <c r="AA73">
        <v>5</v>
      </c>
      <c r="AB73">
        <v>5</v>
      </c>
      <c r="AC73">
        <v>8</v>
      </c>
    </row>
    <row r="74" spans="1:29">
      <c r="A74">
        <v>73</v>
      </c>
      <c r="B74" t="s">
        <v>635</v>
      </c>
      <c r="C74" t="s">
        <v>753</v>
      </c>
      <c r="G74" t="s">
        <v>777</v>
      </c>
      <c r="I74" t="s">
        <v>15</v>
      </c>
      <c r="J74" t="s">
        <v>578</v>
      </c>
      <c r="K74">
        <v>0</v>
      </c>
      <c r="N74" t="b">
        <v>0</v>
      </c>
      <c r="O74" t="b">
        <v>1</v>
      </c>
      <c r="P74" t="b">
        <v>0</v>
      </c>
      <c r="Q74">
        <v>17</v>
      </c>
      <c r="R74">
        <v>0</v>
      </c>
      <c r="S74">
        <v>1</v>
      </c>
      <c r="T74">
        <v>0</v>
      </c>
      <c r="U74" t="b">
        <v>1</v>
      </c>
      <c r="V74" t="s">
        <v>410</v>
      </c>
      <c r="W74" t="s">
        <v>411</v>
      </c>
      <c r="X74" t="s">
        <v>1057</v>
      </c>
      <c r="Y74">
        <v>25</v>
      </c>
      <c r="Z74">
        <v>25</v>
      </c>
      <c r="AA74">
        <v>5</v>
      </c>
      <c r="AB74">
        <v>5</v>
      </c>
      <c r="AC74">
        <v>8</v>
      </c>
    </row>
    <row r="75" spans="1:29">
      <c r="A75">
        <v>74</v>
      </c>
      <c r="B75" t="s">
        <v>635</v>
      </c>
      <c r="C75" t="s">
        <v>754</v>
      </c>
      <c r="G75" t="s">
        <v>778</v>
      </c>
      <c r="I75" t="s">
        <v>15</v>
      </c>
      <c r="J75" t="s">
        <v>578</v>
      </c>
      <c r="K75">
        <v>0</v>
      </c>
      <c r="N75" t="b">
        <v>0</v>
      </c>
      <c r="O75" t="b">
        <v>1</v>
      </c>
      <c r="P75" t="b">
        <v>0</v>
      </c>
      <c r="Q75">
        <v>17</v>
      </c>
      <c r="R75">
        <v>0</v>
      </c>
      <c r="S75">
        <v>1</v>
      </c>
      <c r="T75">
        <v>0</v>
      </c>
      <c r="U75" t="b">
        <v>1</v>
      </c>
      <c r="V75" t="s">
        <v>410</v>
      </c>
      <c r="W75" t="s">
        <v>411</v>
      </c>
      <c r="X75" t="s">
        <v>1058</v>
      </c>
      <c r="Y75">
        <v>26</v>
      </c>
      <c r="Z75">
        <v>26</v>
      </c>
      <c r="AA75">
        <v>5</v>
      </c>
      <c r="AB75">
        <v>5</v>
      </c>
      <c r="AC75">
        <v>8</v>
      </c>
    </row>
    <row r="76" spans="1:29">
      <c r="A76">
        <v>75</v>
      </c>
      <c r="B76" t="s">
        <v>635</v>
      </c>
      <c r="C76" t="s">
        <v>755</v>
      </c>
      <c r="G76" t="s">
        <v>779</v>
      </c>
      <c r="I76" t="s">
        <v>15</v>
      </c>
      <c r="J76" t="s">
        <v>578</v>
      </c>
      <c r="K76">
        <v>0</v>
      </c>
      <c r="N76" t="b">
        <v>1</v>
      </c>
      <c r="O76" t="b">
        <v>1</v>
      </c>
      <c r="P76" t="b">
        <v>0</v>
      </c>
      <c r="Q76">
        <v>17</v>
      </c>
      <c r="R76">
        <v>0</v>
      </c>
      <c r="S76">
        <v>1</v>
      </c>
      <c r="T76">
        <v>0</v>
      </c>
      <c r="U76" t="b">
        <v>1</v>
      </c>
      <c r="V76" t="s">
        <v>410</v>
      </c>
      <c r="W76" t="s">
        <v>411</v>
      </c>
      <c r="X76" t="s">
        <v>1059</v>
      </c>
      <c r="Y76">
        <v>27</v>
      </c>
      <c r="Z76">
        <v>27</v>
      </c>
      <c r="AA76">
        <v>5</v>
      </c>
      <c r="AB76">
        <v>5</v>
      </c>
      <c r="AC76">
        <v>8</v>
      </c>
    </row>
    <row r="77" spans="1:29">
      <c r="A77">
        <v>76</v>
      </c>
      <c r="B77" t="s">
        <v>635</v>
      </c>
      <c r="C77" t="s">
        <v>756</v>
      </c>
      <c r="G77" t="s">
        <v>780</v>
      </c>
      <c r="I77" t="s">
        <v>15</v>
      </c>
      <c r="J77" t="s">
        <v>578</v>
      </c>
      <c r="K77">
        <v>0</v>
      </c>
      <c r="N77" t="b">
        <v>1</v>
      </c>
      <c r="O77" t="b">
        <v>1</v>
      </c>
      <c r="P77" t="b">
        <v>0</v>
      </c>
      <c r="Q77">
        <v>17</v>
      </c>
      <c r="R77">
        <v>0</v>
      </c>
      <c r="S77">
        <v>1</v>
      </c>
      <c r="T77">
        <v>0</v>
      </c>
      <c r="U77" t="b">
        <v>1</v>
      </c>
      <c r="V77" t="s">
        <v>410</v>
      </c>
      <c r="W77" t="s">
        <v>411</v>
      </c>
      <c r="X77" t="s">
        <v>1060</v>
      </c>
      <c r="Y77">
        <v>28</v>
      </c>
      <c r="Z77">
        <v>28</v>
      </c>
      <c r="AA77">
        <v>5</v>
      </c>
      <c r="AB77">
        <v>5</v>
      </c>
      <c r="AC77">
        <v>8</v>
      </c>
    </row>
    <row r="78" spans="1:29">
      <c r="A78">
        <v>77</v>
      </c>
      <c r="B78" t="s">
        <v>635</v>
      </c>
      <c r="C78" t="s">
        <v>757</v>
      </c>
      <c r="G78" t="s">
        <v>782</v>
      </c>
      <c r="I78" t="s">
        <v>1139</v>
      </c>
      <c r="J78" t="s">
        <v>618</v>
      </c>
      <c r="K78">
        <v>0</v>
      </c>
      <c r="N78" t="b">
        <v>1</v>
      </c>
      <c r="O78" t="b">
        <v>0</v>
      </c>
      <c r="P78" t="b">
        <v>0</v>
      </c>
      <c r="Q78">
        <v>17</v>
      </c>
      <c r="R78">
        <v>0</v>
      </c>
      <c r="S78">
        <v>1</v>
      </c>
      <c r="T78">
        <v>0</v>
      </c>
      <c r="U78" t="b">
        <v>1</v>
      </c>
      <c r="V78" t="s">
        <v>410</v>
      </c>
      <c r="W78" t="s">
        <v>411</v>
      </c>
      <c r="X78" t="s">
        <v>1061</v>
      </c>
      <c r="Y78">
        <v>35</v>
      </c>
      <c r="Z78">
        <v>35</v>
      </c>
      <c r="AA78">
        <v>9</v>
      </c>
      <c r="AB78">
        <v>9</v>
      </c>
      <c r="AC78">
        <v>8</v>
      </c>
    </row>
    <row r="79" spans="1:29">
      <c r="A79">
        <v>78</v>
      </c>
      <c r="B79" t="s">
        <v>635</v>
      </c>
      <c r="C79" t="s">
        <v>758</v>
      </c>
      <c r="G79" t="s">
        <v>783</v>
      </c>
      <c r="I79" t="s">
        <v>1139</v>
      </c>
      <c r="J79" t="s">
        <v>618</v>
      </c>
      <c r="K79">
        <v>0</v>
      </c>
      <c r="N79" t="b">
        <v>1</v>
      </c>
      <c r="O79" t="b">
        <v>0</v>
      </c>
      <c r="P79" t="b">
        <v>0</v>
      </c>
      <c r="Q79">
        <v>17</v>
      </c>
      <c r="R79">
        <v>0</v>
      </c>
      <c r="S79">
        <v>1</v>
      </c>
      <c r="T79">
        <v>0</v>
      </c>
      <c r="U79" t="b">
        <v>1</v>
      </c>
      <c r="V79" t="s">
        <v>410</v>
      </c>
      <c r="W79" t="s">
        <v>411</v>
      </c>
      <c r="X79" t="s">
        <v>1062</v>
      </c>
      <c r="Y79">
        <v>39</v>
      </c>
      <c r="Z79">
        <v>39</v>
      </c>
      <c r="AA79">
        <v>9</v>
      </c>
      <c r="AB79">
        <v>9</v>
      </c>
      <c r="AC79">
        <v>8</v>
      </c>
    </row>
    <row r="80" spans="1:29">
      <c r="A80">
        <v>79</v>
      </c>
      <c r="B80" t="s">
        <v>635</v>
      </c>
      <c r="C80" t="s">
        <v>759</v>
      </c>
      <c r="G80" t="s">
        <v>784</v>
      </c>
      <c r="I80" t="s">
        <v>1139</v>
      </c>
      <c r="J80" t="s">
        <v>618</v>
      </c>
      <c r="K80">
        <v>0</v>
      </c>
      <c r="N80" t="b">
        <v>1</v>
      </c>
      <c r="O80" t="b">
        <v>0</v>
      </c>
      <c r="P80" t="b">
        <v>0</v>
      </c>
      <c r="Q80">
        <v>17</v>
      </c>
      <c r="R80">
        <v>0</v>
      </c>
      <c r="S80">
        <v>1</v>
      </c>
      <c r="T80">
        <v>0</v>
      </c>
      <c r="U80" t="b">
        <v>1</v>
      </c>
      <c r="V80" t="s">
        <v>410</v>
      </c>
      <c r="W80" t="s">
        <v>411</v>
      </c>
      <c r="X80" t="s">
        <v>1063</v>
      </c>
      <c r="Y80">
        <v>41</v>
      </c>
      <c r="Z80">
        <v>41</v>
      </c>
      <c r="AA80">
        <v>9</v>
      </c>
      <c r="AB80">
        <v>9</v>
      </c>
      <c r="AC80">
        <v>8</v>
      </c>
    </row>
    <row r="81" spans="1:29">
      <c r="A81">
        <v>80</v>
      </c>
      <c r="B81" t="s">
        <v>635</v>
      </c>
      <c r="C81" t="s">
        <v>760</v>
      </c>
      <c r="G81" t="s">
        <v>785</v>
      </c>
      <c r="I81" t="s">
        <v>1139</v>
      </c>
      <c r="J81" t="s">
        <v>618</v>
      </c>
      <c r="K81">
        <v>0</v>
      </c>
      <c r="N81" t="b">
        <v>1</v>
      </c>
      <c r="O81" t="b">
        <v>0</v>
      </c>
      <c r="P81" t="b">
        <v>0</v>
      </c>
      <c r="Q81">
        <v>17</v>
      </c>
      <c r="R81">
        <v>0</v>
      </c>
      <c r="S81">
        <v>1</v>
      </c>
      <c r="T81">
        <v>0</v>
      </c>
      <c r="U81" t="b">
        <v>1</v>
      </c>
      <c r="V81" t="s">
        <v>410</v>
      </c>
      <c r="W81" t="s">
        <v>411</v>
      </c>
      <c r="X81" t="s">
        <v>1064</v>
      </c>
      <c r="Y81">
        <v>45</v>
      </c>
      <c r="Z81">
        <v>45</v>
      </c>
      <c r="AA81">
        <v>9</v>
      </c>
      <c r="AB81">
        <v>9</v>
      </c>
      <c r="AC81">
        <v>8</v>
      </c>
    </row>
    <row r="82" spans="1:29">
      <c r="A82">
        <v>81</v>
      </c>
      <c r="B82" t="s">
        <v>635</v>
      </c>
      <c r="C82" t="s">
        <v>761</v>
      </c>
      <c r="G82" t="s">
        <v>786</v>
      </c>
      <c r="I82" t="s">
        <v>1139</v>
      </c>
      <c r="J82" t="s">
        <v>578</v>
      </c>
      <c r="K82">
        <v>0</v>
      </c>
      <c r="N82" t="b">
        <v>1</v>
      </c>
      <c r="O82" t="b">
        <v>0</v>
      </c>
      <c r="P82" t="b">
        <v>0</v>
      </c>
      <c r="Q82">
        <v>17</v>
      </c>
      <c r="R82">
        <v>0</v>
      </c>
      <c r="S82">
        <v>1</v>
      </c>
      <c r="T82">
        <v>0</v>
      </c>
      <c r="U82" t="b">
        <v>1</v>
      </c>
      <c r="V82" t="s">
        <v>410</v>
      </c>
      <c r="W82" t="s">
        <v>411</v>
      </c>
      <c r="X82" t="s">
        <v>1234</v>
      </c>
      <c r="Y82">
        <v>47</v>
      </c>
      <c r="Z82">
        <v>47</v>
      </c>
      <c r="AA82">
        <v>9</v>
      </c>
      <c r="AB82">
        <v>9</v>
      </c>
      <c r="AC82">
        <v>8</v>
      </c>
    </row>
    <row r="83" spans="1:29">
      <c r="A83">
        <v>82</v>
      </c>
      <c r="B83" t="s">
        <v>635</v>
      </c>
      <c r="C83" t="s">
        <v>762</v>
      </c>
      <c r="G83" t="s">
        <v>787</v>
      </c>
      <c r="I83" t="s">
        <v>1139</v>
      </c>
      <c r="J83" t="s">
        <v>618</v>
      </c>
      <c r="K83">
        <v>0</v>
      </c>
      <c r="N83" t="b">
        <v>1</v>
      </c>
      <c r="O83" t="b">
        <v>0</v>
      </c>
      <c r="P83" t="b">
        <v>0</v>
      </c>
      <c r="Q83">
        <v>17</v>
      </c>
      <c r="R83">
        <v>0</v>
      </c>
      <c r="S83">
        <v>1</v>
      </c>
      <c r="T83">
        <v>0</v>
      </c>
      <c r="U83" t="b">
        <v>1</v>
      </c>
      <c r="V83" t="s">
        <v>410</v>
      </c>
      <c r="W83" t="s">
        <v>411</v>
      </c>
      <c r="X83" t="s">
        <v>1065</v>
      </c>
      <c r="Y83">
        <v>51</v>
      </c>
      <c r="Z83">
        <v>51</v>
      </c>
      <c r="AA83">
        <v>9</v>
      </c>
      <c r="AB83">
        <v>9</v>
      </c>
      <c r="AC83">
        <v>8</v>
      </c>
    </row>
    <row r="84" spans="1:29">
      <c r="A84">
        <v>83</v>
      </c>
      <c r="B84" t="s">
        <v>635</v>
      </c>
      <c r="C84" t="s">
        <v>763</v>
      </c>
      <c r="G84" t="s">
        <v>734</v>
      </c>
      <c r="J84" t="s">
        <v>578</v>
      </c>
      <c r="K84">
        <v>0</v>
      </c>
      <c r="N84" t="b">
        <v>1</v>
      </c>
      <c r="O84" t="b">
        <v>0</v>
      </c>
      <c r="P84" t="b">
        <v>0</v>
      </c>
      <c r="Q84">
        <v>17</v>
      </c>
      <c r="R84">
        <v>0</v>
      </c>
      <c r="S84">
        <v>1</v>
      </c>
      <c r="T84">
        <v>2</v>
      </c>
      <c r="U84" t="b">
        <v>1</v>
      </c>
      <c r="V84" t="s">
        <v>410</v>
      </c>
      <c r="W84" t="s">
        <v>411</v>
      </c>
      <c r="X84" t="s">
        <v>1066</v>
      </c>
      <c r="Y84">
        <v>58</v>
      </c>
      <c r="Z84">
        <v>58</v>
      </c>
      <c r="AA84">
        <v>2</v>
      </c>
      <c r="AB84">
        <v>2</v>
      </c>
      <c r="AC84">
        <v>8</v>
      </c>
    </row>
    <row r="85" spans="1:29">
      <c r="A85">
        <v>84</v>
      </c>
      <c r="B85" t="s">
        <v>635</v>
      </c>
      <c r="C85" t="s">
        <v>764</v>
      </c>
      <c r="G85" t="s">
        <v>734</v>
      </c>
      <c r="J85" t="s">
        <v>578</v>
      </c>
      <c r="K85">
        <v>0</v>
      </c>
      <c r="N85" t="b">
        <v>1</v>
      </c>
      <c r="O85" t="b">
        <v>0</v>
      </c>
      <c r="P85" t="b">
        <v>0</v>
      </c>
      <c r="Q85">
        <v>17</v>
      </c>
      <c r="R85">
        <v>0</v>
      </c>
      <c r="S85">
        <v>1</v>
      </c>
      <c r="T85">
        <v>2</v>
      </c>
      <c r="U85" t="b">
        <v>1</v>
      </c>
      <c r="V85" t="s">
        <v>410</v>
      </c>
      <c r="W85" t="s">
        <v>411</v>
      </c>
      <c r="X85" t="s">
        <v>1067</v>
      </c>
      <c r="Y85">
        <v>59</v>
      </c>
      <c r="Z85">
        <v>59</v>
      </c>
      <c r="AA85">
        <v>2</v>
      </c>
      <c r="AB85">
        <v>2</v>
      </c>
      <c r="AC85">
        <v>8</v>
      </c>
    </row>
    <row r="86" spans="1:29">
      <c r="A86">
        <v>85</v>
      </c>
      <c r="B86" t="s">
        <v>635</v>
      </c>
      <c r="C86" t="s">
        <v>765</v>
      </c>
      <c r="G86" t="s">
        <v>734</v>
      </c>
      <c r="J86" t="s">
        <v>578</v>
      </c>
      <c r="K86">
        <v>0</v>
      </c>
      <c r="N86" t="b">
        <v>1</v>
      </c>
      <c r="O86" t="b">
        <v>0</v>
      </c>
      <c r="P86" t="b">
        <v>0</v>
      </c>
      <c r="Q86">
        <v>17</v>
      </c>
      <c r="R86">
        <v>0</v>
      </c>
      <c r="S86">
        <v>1</v>
      </c>
      <c r="T86">
        <v>12</v>
      </c>
      <c r="U86" t="b">
        <v>1</v>
      </c>
      <c r="V86" t="s">
        <v>410</v>
      </c>
      <c r="W86" t="s">
        <v>411</v>
      </c>
      <c r="X86" t="s">
        <v>1068</v>
      </c>
      <c r="Y86">
        <v>68</v>
      </c>
      <c r="Z86">
        <v>68</v>
      </c>
      <c r="AA86">
        <v>2</v>
      </c>
      <c r="AB86">
        <v>2</v>
      </c>
      <c r="AC86">
        <v>8</v>
      </c>
    </row>
    <row r="87" spans="1:29">
      <c r="A87">
        <v>86</v>
      </c>
      <c r="B87" t="s">
        <v>635</v>
      </c>
      <c r="C87" t="s">
        <v>766</v>
      </c>
      <c r="G87" t="s">
        <v>734</v>
      </c>
      <c r="J87" t="s">
        <v>578</v>
      </c>
      <c r="K87">
        <v>0</v>
      </c>
      <c r="N87" t="b">
        <v>1</v>
      </c>
      <c r="O87" t="b">
        <v>0</v>
      </c>
      <c r="P87" t="b">
        <v>0</v>
      </c>
      <c r="Q87">
        <v>17</v>
      </c>
      <c r="R87">
        <v>0</v>
      </c>
      <c r="S87">
        <v>1</v>
      </c>
      <c r="T87">
        <v>12</v>
      </c>
      <c r="U87" t="b">
        <v>1</v>
      </c>
      <c r="V87" t="s">
        <v>410</v>
      </c>
      <c r="W87" t="s">
        <v>411</v>
      </c>
      <c r="X87" t="s">
        <v>1069</v>
      </c>
      <c r="Y87">
        <v>69</v>
      </c>
      <c r="Z87">
        <v>69</v>
      </c>
      <c r="AA87">
        <v>2</v>
      </c>
      <c r="AB87">
        <v>2</v>
      </c>
      <c r="AC87">
        <v>8</v>
      </c>
    </row>
    <row r="88" spans="1:29">
      <c r="A88">
        <v>87</v>
      </c>
      <c r="B88" t="s">
        <v>635</v>
      </c>
      <c r="C88" t="s">
        <v>767</v>
      </c>
      <c r="G88" t="s">
        <v>734</v>
      </c>
      <c r="J88" t="s">
        <v>578</v>
      </c>
      <c r="K88">
        <v>0</v>
      </c>
      <c r="N88" t="b">
        <v>1</v>
      </c>
      <c r="O88" t="b">
        <v>0</v>
      </c>
      <c r="P88" t="b">
        <v>0</v>
      </c>
      <c r="Q88">
        <v>17</v>
      </c>
      <c r="R88">
        <v>0</v>
      </c>
      <c r="S88">
        <v>1</v>
      </c>
      <c r="T88">
        <v>12</v>
      </c>
      <c r="U88" t="b">
        <v>1</v>
      </c>
      <c r="V88" t="s">
        <v>410</v>
      </c>
      <c r="W88" t="s">
        <v>411</v>
      </c>
      <c r="X88" t="s">
        <v>1070</v>
      </c>
      <c r="Y88">
        <v>68</v>
      </c>
      <c r="Z88">
        <v>68</v>
      </c>
      <c r="AA88">
        <v>7</v>
      </c>
      <c r="AB88">
        <v>7</v>
      </c>
      <c r="AC88">
        <v>8</v>
      </c>
    </row>
    <row r="89" spans="1:29">
      <c r="A89">
        <v>88</v>
      </c>
      <c r="B89" t="s">
        <v>635</v>
      </c>
      <c r="C89" t="s">
        <v>768</v>
      </c>
      <c r="G89" t="s">
        <v>734</v>
      </c>
      <c r="J89" t="s">
        <v>578</v>
      </c>
      <c r="K89">
        <v>0</v>
      </c>
      <c r="N89" t="b">
        <v>1</v>
      </c>
      <c r="O89" t="b">
        <v>0</v>
      </c>
      <c r="P89" t="b">
        <v>0</v>
      </c>
      <c r="Q89">
        <v>17</v>
      </c>
      <c r="R89">
        <v>0</v>
      </c>
      <c r="S89">
        <v>1</v>
      </c>
      <c r="T89">
        <v>12</v>
      </c>
      <c r="U89" t="b">
        <v>1</v>
      </c>
      <c r="V89" t="s">
        <v>410</v>
      </c>
      <c r="W89" t="s">
        <v>411</v>
      </c>
      <c r="X89" t="s">
        <v>1071</v>
      </c>
      <c r="Y89">
        <v>69</v>
      </c>
      <c r="Z89">
        <v>69</v>
      </c>
      <c r="AA89">
        <v>7</v>
      </c>
      <c r="AB89">
        <v>7</v>
      </c>
      <c r="AC89">
        <v>8</v>
      </c>
    </row>
    <row r="90" spans="1:29">
      <c r="A90">
        <v>89</v>
      </c>
      <c r="B90" t="s">
        <v>635</v>
      </c>
      <c r="C90" t="s">
        <v>769</v>
      </c>
      <c r="G90" t="s">
        <v>770</v>
      </c>
      <c r="I90" t="s">
        <v>734</v>
      </c>
      <c r="J90" t="s">
        <v>618</v>
      </c>
      <c r="K90">
        <v>0</v>
      </c>
      <c r="N90" t="b">
        <v>1</v>
      </c>
      <c r="O90" t="b">
        <v>0</v>
      </c>
      <c r="P90" t="b">
        <v>0</v>
      </c>
      <c r="Q90">
        <v>17</v>
      </c>
      <c r="R90">
        <v>0</v>
      </c>
      <c r="S90">
        <v>1</v>
      </c>
      <c r="T90">
        <v>0</v>
      </c>
      <c r="U90" t="b">
        <v>1</v>
      </c>
      <c r="V90" t="s">
        <v>410</v>
      </c>
      <c r="W90" t="s">
        <v>411</v>
      </c>
      <c r="X90" t="s">
        <v>1072</v>
      </c>
      <c r="Y90">
        <v>61</v>
      </c>
      <c r="Z90">
        <v>61</v>
      </c>
      <c r="AA90">
        <v>9</v>
      </c>
      <c r="AB90">
        <v>9</v>
      </c>
      <c r="AC90">
        <v>8</v>
      </c>
    </row>
    <row r="91" spans="1:29">
      <c r="A91">
        <v>90</v>
      </c>
      <c r="B91" t="s">
        <v>635</v>
      </c>
      <c r="C91" t="s">
        <v>771</v>
      </c>
      <c r="G91" t="s">
        <v>772</v>
      </c>
      <c r="I91" t="s">
        <v>734</v>
      </c>
      <c r="J91" t="s">
        <v>618</v>
      </c>
      <c r="K91">
        <v>0</v>
      </c>
      <c r="N91" t="b">
        <v>1</v>
      </c>
      <c r="O91" t="b">
        <v>0</v>
      </c>
      <c r="P91" t="b">
        <v>0</v>
      </c>
      <c r="Q91">
        <v>17</v>
      </c>
      <c r="R91">
        <v>0</v>
      </c>
      <c r="S91">
        <v>1</v>
      </c>
      <c r="T91">
        <v>0</v>
      </c>
      <c r="U91" t="b">
        <v>1</v>
      </c>
      <c r="V91" t="s">
        <v>410</v>
      </c>
      <c r="W91" t="s">
        <v>411</v>
      </c>
      <c r="X91" t="s">
        <v>1073</v>
      </c>
      <c r="Y91">
        <v>63</v>
      </c>
      <c r="Z91">
        <v>63</v>
      </c>
      <c r="AA91">
        <v>9</v>
      </c>
      <c r="AB91">
        <v>9</v>
      </c>
      <c r="AC91">
        <v>8</v>
      </c>
    </row>
    <row r="92" spans="1:29">
      <c r="A92">
        <v>91</v>
      </c>
      <c r="B92" t="s">
        <v>635</v>
      </c>
      <c r="C92" t="s">
        <v>773</v>
      </c>
      <c r="G92" t="s">
        <v>734</v>
      </c>
      <c r="J92" t="s">
        <v>578</v>
      </c>
      <c r="K92">
        <v>0</v>
      </c>
      <c r="N92" t="b">
        <v>1</v>
      </c>
      <c r="O92" t="b">
        <v>0</v>
      </c>
      <c r="P92" t="b">
        <v>0</v>
      </c>
      <c r="Q92">
        <v>17</v>
      </c>
      <c r="R92">
        <v>0</v>
      </c>
      <c r="S92">
        <v>1</v>
      </c>
      <c r="T92">
        <v>12</v>
      </c>
      <c r="U92" t="b">
        <v>1</v>
      </c>
      <c r="V92" t="s">
        <v>410</v>
      </c>
      <c r="W92" t="s">
        <v>411</v>
      </c>
      <c r="X92" t="s">
        <v>1074</v>
      </c>
      <c r="Y92">
        <v>68</v>
      </c>
      <c r="Z92">
        <v>68</v>
      </c>
      <c r="AA92">
        <v>9</v>
      </c>
      <c r="AB92">
        <v>9</v>
      </c>
      <c r="AC92">
        <v>8</v>
      </c>
    </row>
    <row r="93" spans="1:29">
      <c r="A93">
        <v>92</v>
      </c>
      <c r="B93" t="s">
        <v>635</v>
      </c>
      <c r="C93" t="s">
        <v>774</v>
      </c>
      <c r="G93" t="s">
        <v>734</v>
      </c>
      <c r="J93" t="s">
        <v>578</v>
      </c>
      <c r="K93">
        <v>0</v>
      </c>
      <c r="N93" t="b">
        <v>1</v>
      </c>
      <c r="O93" t="b">
        <v>0</v>
      </c>
      <c r="P93" t="b">
        <v>0</v>
      </c>
      <c r="Q93">
        <v>17</v>
      </c>
      <c r="R93">
        <v>0</v>
      </c>
      <c r="S93">
        <v>1</v>
      </c>
      <c r="T93">
        <v>12</v>
      </c>
      <c r="U93" t="b">
        <v>1</v>
      </c>
      <c r="V93" t="s">
        <v>410</v>
      </c>
      <c r="W93" t="s">
        <v>411</v>
      </c>
      <c r="X93" t="s">
        <v>1075</v>
      </c>
      <c r="Y93">
        <v>69</v>
      </c>
      <c r="Z93">
        <v>69</v>
      </c>
      <c r="AA93">
        <v>9</v>
      </c>
      <c r="AB93">
        <v>9</v>
      </c>
      <c r="AC93">
        <v>8</v>
      </c>
    </row>
    <row r="94" spans="1:29">
      <c r="A94">
        <v>93</v>
      </c>
      <c r="B94" t="s">
        <v>635</v>
      </c>
      <c r="C94" t="s">
        <v>788</v>
      </c>
      <c r="G94" t="s">
        <v>1185</v>
      </c>
      <c r="I94" t="s">
        <v>734</v>
      </c>
      <c r="J94" t="s">
        <v>586</v>
      </c>
      <c r="K94">
        <v>0</v>
      </c>
      <c r="N94" t="b">
        <v>1</v>
      </c>
      <c r="O94" t="b">
        <v>1</v>
      </c>
      <c r="P94" t="b">
        <v>0</v>
      </c>
      <c r="Q94">
        <v>17</v>
      </c>
      <c r="R94">
        <v>0</v>
      </c>
      <c r="S94">
        <v>1</v>
      </c>
      <c r="T94">
        <v>0</v>
      </c>
      <c r="U94" t="b">
        <v>1</v>
      </c>
      <c r="V94" t="s">
        <v>410</v>
      </c>
      <c r="W94" t="s">
        <v>411</v>
      </c>
      <c r="X94" t="s">
        <v>1230</v>
      </c>
      <c r="Y94">
        <v>83</v>
      </c>
      <c r="Z94">
        <v>83</v>
      </c>
      <c r="AA94">
        <v>9</v>
      </c>
      <c r="AB94">
        <v>9</v>
      </c>
      <c r="AC94">
        <v>8</v>
      </c>
    </row>
    <row r="95" spans="1:29">
      <c r="A95">
        <v>94</v>
      </c>
      <c r="B95" t="s">
        <v>635</v>
      </c>
      <c r="C95" t="s">
        <v>789</v>
      </c>
      <c r="G95" t="s">
        <v>790</v>
      </c>
      <c r="J95" t="s">
        <v>618</v>
      </c>
      <c r="K95">
        <v>0</v>
      </c>
      <c r="N95" t="b">
        <v>1</v>
      </c>
      <c r="O95" t="b">
        <v>0</v>
      </c>
      <c r="P95" t="b">
        <v>0</v>
      </c>
      <c r="Q95">
        <v>17</v>
      </c>
      <c r="R95">
        <v>0</v>
      </c>
      <c r="S95">
        <v>1</v>
      </c>
      <c r="T95">
        <v>14</v>
      </c>
      <c r="U95" t="b">
        <v>1</v>
      </c>
      <c r="V95" t="s">
        <v>410</v>
      </c>
      <c r="W95" t="s">
        <v>411</v>
      </c>
      <c r="X95" t="s">
        <v>1076</v>
      </c>
      <c r="Y95">
        <v>87</v>
      </c>
      <c r="Z95">
        <v>87</v>
      </c>
      <c r="AA95">
        <v>9</v>
      </c>
      <c r="AB95">
        <v>9</v>
      </c>
      <c r="AC95">
        <v>8</v>
      </c>
    </row>
    <row r="96" spans="1:29">
      <c r="A96">
        <v>95</v>
      </c>
      <c r="B96" t="s">
        <v>635</v>
      </c>
      <c r="C96" t="s">
        <v>791</v>
      </c>
      <c r="G96" t="s">
        <v>792</v>
      </c>
      <c r="J96" t="s">
        <v>578</v>
      </c>
      <c r="K96">
        <v>0</v>
      </c>
      <c r="N96" t="b">
        <v>1</v>
      </c>
      <c r="O96" t="b">
        <v>0</v>
      </c>
      <c r="P96" t="b">
        <v>0</v>
      </c>
      <c r="Q96">
        <v>17</v>
      </c>
      <c r="R96">
        <v>0</v>
      </c>
      <c r="S96">
        <v>1</v>
      </c>
      <c r="T96">
        <v>2</v>
      </c>
      <c r="U96" t="b">
        <v>1</v>
      </c>
      <c r="V96" t="s">
        <v>410</v>
      </c>
      <c r="W96" t="s">
        <v>411</v>
      </c>
      <c r="X96" t="s">
        <v>1077</v>
      </c>
      <c r="Y96">
        <v>94</v>
      </c>
      <c r="Z96">
        <v>94</v>
      </c>
      <c r="AA96">
        <v>2</v>
      </c>
      <c r="AB96">
        <v>2</v>
      </c>
      <c r="AC96">
        <v>8</v>
      </c>
    </row>
    <row r="97" spans="1:29">
      <c r="A97">
        <v>96</v>
      </c>
      <c r="B97" t="s">
        <v>635</v>
      </c>
      <c r="C97" t="s">
        <v>793</v>
      </c>
      <c r="G97" t="s">
        <v>794</v>
      </c>
      <c r="J97" t="s">
        <v>578</v>
      </c>
      <c r="K97">
        <v>0</v>
      </c>
      <c r="N97" t="b">
        <v>1</v>
      </c>
      <c r="O97" t="b">
        <v>0</v>
      </c>
      <c r="P97" t="b">
        <v>0</v>
      </c>
      <c r="Q97">
        <v>17</v>
      </c>
      <c r="R97">
        <v>0</v>
      </c>
      <c r="S97">
        <v>1</v>
      </c>
      <c r="T97">
        <v>2</v>
      </c>
      <c r="U97" t="b">
        <v>1</v>
      </c>
      <c r="V97" t="s">
        <v>410</v>
      </c>
      <c r="W97" t="s">
        <v>411</v>
      </c>
      <c r="X97" t="s">
        <v>1078</v>
      </c>
      <c r="Y97">
        <v>95</v>
      </c>
      <c r="Z97">
        <v>95</v>
      </c>
      <c r="AA97">
        <v>2</v>
      </c>
      <c r="AB97">
        <v>2</v>
      </c>
      <c r="AC97">
        <v>8</v>
      </c>
    </row>
    <row r="98" spans="1:29">
      <c r="A98">
        <v>97</v>
      </c>
      <c r="B98" t="s">
        <v>635</v>
      </c>
      <c r="C98" t="s">
        <v>795</v>
      </c>
      <c r="G98" t="s">
        <v>796</v>
      </c>
      <c r="J98" t="s">
        <v>578</v>
      </c>
      <c r="K98">
        <v>0</v>
      </c>
      <c r="N98" t="b">
        <v>1</v>
      </c>
      <c r="O98" t="b">
        <v>0</v>
      </c>
      <c r="P98" t="b">
        <v>0</v>
      </c>
      <c r="Q98">
        <v>17</v>
      </c>
      <c r="R98">
        <v>0</v>
      </c>
      <c r="S98">
        <v>1</v>
      </c>
      <c r="T98">
        <v>2</v>
      </c>
      <c r="U98" t="b">
        <v>1</v>
      </c>
      <c r="V98" t="s">
        <v>410</v>
      </c>
      <c r="W98" t="s">
        <v>411</v>
      </c>
      <c r="X98" t="s">
        <v>1079</v>
      </c>
      <c r="Y98">
        <v>96</v>
      </c>
      <c r="Z98">
        <v>96</v>
      </c>
      <c r="AA98">
        <v>2</v>
      </c>
      <c r="AB98">
        <v>2</v>
      </c>
      <c r="AC98">
        <v>8</v>
      </c>
    </row>
    <row r="99" spans="1:29">
      <c r="A99">
        <v>98</v>
      </c>
      <c r="B99" t="s">
        <v>635</v>
      </c>
      <c r="C99" t="s">
        <v>797</v>
      </c>
      <c r="G99" t="s">
        <v>734</v>
      </c>
      <c r="J99" t="s">
        <v>578</v>
      </c>
      <c r="K99">
        <v>0</v>
      </c>
      <c r="N99" t="b">
        <v>1</v>
      </c>
      <c r="O99" t="b">
        <v>0</v>
      </c>
      <c r="P99" t="b">
        <v>0</v>
      </c>
      <c r="Q99">
        <v>17</v>
      </c>
      <c r="R99">
        <v>0</v>
      </c>
      <c r="S99">
        <v>1</v>
      </c>
      <c r="T99">
        <v>3</v>
      </c>
      <c r="U99" t="b">
        <v>1</v>
      </c>
      <c r="V99" t="s">
        <v>410</v>
      </c>
      <c r="W99" t="s">
        <v>411</v>
      </c>
      <c r="X99" t="s">
        <v>1080</v>
      </c>
      <c r="Y99">
        <v>102</v>
      </c>
      <c r="Z99">
        <v>102</v>
      </c>
      <c r="AA99">
        <v>2</v>
      </c>
      <c r="AB99">
        <v>2</v>
      </c>
      <c r="AC99">
        <v>8</v>
      </c>
    </row>
    <row r="100" spans="1:29">
      <c r="A100">
        <v>99</v>
      </c>
      <c r="B100" t="s">
        <v>635</v>
      </c>
      <c r="C100" t="s">
        <v>798</v>
      </c>
      <c r="G100" t="s">
        <v>734</v>
      </c>
      <c r="J100" t="s">
        <v>578</v>
      </c>
      <c r="K100">
        <v>0</v>
      </c>
      <c r="N100" t="b">
        <v>1</v>
      </c>
      <c r="O100" t="b">
        <v>0</v>
      </c>
      <c r="P100" t="b">
        <v>0</v>
      </c>
      <c r="Q100">
        <v>17</v>
      </c>
      <c r="R100">
        <v>0</v>
      </c>
      <c r="S100">
        <v>1</v>
      </c>
      <c r="T100">
        <v>6</v>
      </c>
      <c r="U100" t="b">
        <v>1</v>
      </c>
      <c r="V100" t="s">
        <v>410</v>
      </c>
      <c r="W100" t="s">
        <v>411</v>
      </c>
      <c r="X100" t="s">
        <v>1081</v>
      </c>
      <c r="Y100">
        <v>105</v>
      </c>
      <c r="Z100">
        <v>105</v>
      </c>
      <c r="AA100">
        <v>2</v>
      </c>
      <c r="AB100">
        <v>2</v>
      </c>
      <c r="AC100">
        <v>8</v>
      </c>
    </row>
    <row r="101" spans="1:29">
      <c r="A101">
        <v>100</v>
      </c>
      <c r="B101" t="s">
        <v>635</v>
      </c>
      <c r="C101" t="s">
        <v>799</v>
      </c>
      <c r="G101" t="s">
        <v>734</v>
      </c>
      <c r="J101" t="s">
        <v>578</v>
      </c>
      <c r="K101">
        <v>0</v>
      </c>
      <c r="N101" t="b">
        <v>1</v>
      </c>
      <c r="O101" t="b">
        <v>0</v>
      </c>
      <c r="P101" t="b">
        <v>0</v>
      </c>
      <c r="Q101">
        <v>17</v>
      </c>
      <c r="R101">
        <v>0</v>
      </c>
      <c r="S101">
        <v>1</v>
      </c>
      <c r="T101">
        <v>3</v>
      </c>
      <c r="U101" t="b">
        <v>1</v>
      </c>
      <c r="V101" t="s">
        <v>410</v>
      </c>
      <c r="W101" t="s">
        <v>411</v>
      </c>
      <c r="X101" t="s">
        <v>1082</v>
      </c>
      <c r="Y101">
        <v>102</v>
      </c>
      <c r="Z101">
        <v>102</v>
      </c>
      <c r="AA101">
        <v>5</v>
      </c>
      <c r="AB101">
        <v>5</v>
      </c>
      <c r="AC101">
        <v>8</v>
      </c>
    </row>
    <row r="102" spans="1:29">
      <c r="A102">
        <v>101</v>
      </c>
      <c r="B102" t="s">
        <v>635</v>
      </c>
      <c r="C102" t="s">
        <v>800</v>
      </c>
      <c r="G102" t="s">
        <v>734</v>
      </c>
      <c r="J102" t="s">
        <v>576</v>
      </c>
      <c r="K102">
        <v>0</v>
      </c>
      <c r="N102" t="b">
        <v>1</v>
      </c>
      <c r="O102" t="b">
        <v>0</v>
      </c>
      <c r="P102" t="b">
        <v>0</v>
      </c>
      <c r="Q102">
        <v>17</v>
      </c>
      <c r="R102">
        <v>0</v>
      </c>
      <c r="S102">
        <v>1</v>
      </c>
      <c r="T102">
        <v>6</v>
      </c>
      <c r="U102" t="b">
        <v>1</v>
      </c>
      <c r="V102" t="s">
        <v>410</v>
      </c>
      <c r="W102" t="s">
        <v>411</v>
      </c>
      <c r="X102" t="s">
        <v>1083</v>
      </c>
      <c r="Y102">
        <v>105</v>
      </c>
      <c r="Z102">
        <v>105</v>
      </c>
      <c r="AA102">
        <v>5</v>
      </c>
      <c r="AB102">
        <v>5</v>
      </c>
      <c r="AC102">
        <v>8</v>
      </c>
    </row>
    <row r="103" spans="1:29">
      <c r="A103">
        <v>102</v>
      </c>
      <c r="B103" t="s">
        <v>635</v>
      </c>
      <c r="C103" t="s">
        <v>801</v>
      </c>
      <c r="G103" t="s">
        <v>734</v>
      </c>
      <c r="J103" t="s">
        <v>580</v>
      </c>
      <c r="K103">
        <v>0</v>
      </c>
      <c r="N103" t="b">
        <v>1</v>
      </c>
      <c r="O103" t="b">
        <v>0</v>
      </c>
      <c r="P103" t="b">
        <v>0</v>
      </c>
      <c r="Q103">
        <v>17</v>
      </c>
      <c r="R103">
        <v>0</v>
      </c>
      <c r="S103">
        <v>1</v>
      </c>
      <c r="T103">
        <v>3</v>
      </c>
      <c r="U103" t="b">
        <v>1</v>
      </c>
      <c r="V103" t="s">
        <v>410</v>
      </c>
      <c r="W103" t="s">
        <v>411</v>
      </c>
      <c r="X103" t="s">
        <v>1084</v>
      </c>
      <c r="Y103">
        <v>102</v>
      </c>
      <c r="Z103">
        <v>102</v>
      </c>
      <c r="AA103">
        <v>11</v>
      </c>
      <c r="AB103">
        <v>11</v>
      </c>
      <c r="AC103">
        <v>8</v>
      </c>
    </row>
    <row r="104" spans="1:29">
      <c r="A104">
        <v>103</v>
      </c>
      <c r="B104" t="s">
        <v>635</v>
      </c>
      <c r="C104" t="s">
        <v>802</v>
      </c>
      <c r="G104" t="s">
        <v>734</v>
      </c>
      <c r="J104" t="s">
        <v>578</v>
      </c>
      <c r="K104">
        <v>0</v>
      </c>
      <c r="N104" t="b">
        <v>1</v>
      </c>
      <c r="O104" t="b">
        <v>0</v>
      </c>
      <c r="P104" t="b">
        <v>0</v>
      </c>
      <c r="Q104">
        <v>17</v>
      </c>
      <c r="R104">
        <v>0</v>
      </c>
      <c r="S104">
        <v>1</v>
      </c>
      <c r="T104">
        <v>6</v>
      </c>
      <c r="U104" t="b">
        <v>1</v>
      </c>
      <c r="V104" t="s">
        <v>410</v>
      </c>
      <c r="W104" t="s">
        <v>411</v>
      </c>
      <c r="X104" t="s">
        <v>1085</v>
      </c>
      <c r="Y104">
        <v>105</v>
      </c>
      <c r="Z104">
        <v>105</v>
      </c>
      <c r="AA104">
        <v>11</v>
      </c>
      <c r="AB104">
        <v>11</v>
      </c>
      <c r="AC104">
        <v>8</v>
      </c>
    </row>
    <row r="105" spans="1:29">
      <c r="A105">
        <v>104</v>
      </c>
      <c r="B105" t="s">
        <v>635</v>
      </c>
      <c r="C105" t="s">
        <v>803</v>
      </c>
      <c r="I105" t="s">
        <v>67</v>
      </c>
      <c r="J105" t="s">
        <v>578</v>
      </c>
      <c r="K105">
        <v>0</v>
      </c>
      <c r="N105" t="b">
        <v>1</v>
      </c>
      <c r="O105" t="b">
        <v>0</v>
      </c>
      <c r="P105" t="b">
        <v>0</v>
      </c>
      <c r="Q105">
        <v>17</v>
      </c>
      <c r="R105">
        <v>2</v>
      </c>
      <c r="S105">
        <v>1</v>
      </c>
      <c r="T105">
        <v>0</v>
      </c>
      <c r="U105" t="b">
        <v>1</v>
      </c>
      <c r="V105" t="s">
        <v>410</v>
      </c>
      <c r="W105" t="s">
        <v>411</v>
      </c>
      <c r="X105" t="s">
        <v>1086</v>
      </c>
      <c r="Y105">
        <v>112</v>
      </c>
      <c r="Z105">
        <v>112</v>
      </c>
      <c r="AA105">
        <v>3</v>
      </c>
      <c r="AB105">
        <v>3</v>
      </c>
      <c r="AC105">
        <v>8</v>
      </c>
    </row>
    <row r="106" spans="1:29">
      <c r="A106">
        <v>105</v>
      </c>
      <c r="B106" t="s">
        <v>635</v>
      </c>
      <c r="C106" t="s">
        <v>804</v>
      </c>
      <c r="I106" t="s">
        <v>67</v>
      </c>
      <c r="J106" t="s">
        <v>578</v>
      </c>
      <c r="K106">
        <v>0</v>
      </c>
      <c r="N106" t="b">
        <v>1</v>
      </c>
      <c r="O106" t="b">
        <v>0</v>
      </c>
      <c r="P106" t="b">
        <v>0</v>
      </c>
      <c r="Q106">
        <v>17</v>
      </c>
      <c r="R106">
        <v>2</v>
      </c>
      <c r="S106">
        <v>1</v>
      </c>
      <c r="T106">
        <v>0</v>
      </c>
      <c r="U106" t="b">
        <v>1</v>
      </c>
      <c r="V106" t="s">
        <v>410</v>
      </c>
      <c r="W106" t="s">
        <v>411</v>
      </c>
      <c r="X106" t="s">
        <v>1087</v>
      </c>
      <c r="Y106">
        <v>113</v>
      </c>
      <c r="Z106">
        <v>113</v>
      </c>
      <c r="AA106">
        <v>3</v>
      </c>
      <c r="AB106">
        <v>3</v>
      </c>
      <c r="AC106">
        <v>8</v>
      </c>
    </row>
    <row r="107" spans="1:29">
      <c r="A107">
        <v>106</v>
      </c>
      <c r="B107" t="s">
        <v>635</v>
      </c>
      <c r="C107" t="s">
        <v>805</v>
      </c>
      <c r="I107" t="s">
        <v>67</v>
      </c>
      <c r="J107" t="s">
        <v>576</v>
      </c>
      <c r="K107">
        <v>0</v>
      </c>
      <c r="N107" t="b">
        <v>1</v>
      </c>
      <c r="O107" t="b">
        <v>0</v>
      </c>
      <c r="P107" t="b">
        <v>0</v>
      </c>
      <c r="Q107">
        <v>17</v>
      </c>
      <c r="R107">
        <v>2</v>
      </c>
      <c r="S107">
        <v>1</v>
      </c>
      <c r="T107">
        <v>0</v>
      </c>
      <c r="U107" t="b">
        <v>1</v>
      </c>
      <c r="V107" t="s">
        <v>410</v>
      </c>
      <c r="W107" t="s">
        <v>411</v>
      </c>
      <c r="X107" t="s">
        <v>1088</v>
      </c>
      <c r="Y107">
        <v>114</v>
      </c>
      <c r="Z107">
        <v>114</v>
      </c>
      <c r="AA107">
        <v>3</v>
      </c>
      <c r="AB107">
        <v>3</v>
      </c>
      <c r="AC107">
        <v>8</v>
      </c>
    </row>
    <row r="108" spans="1:29">
      <c r="A108">
        <v>107</v>
      </c>
      <c r="B108" t="s">
        <v>635</v>
      </c>
      <c r="C108" t="s">
        <v>806</v>
      </c>
      <c r="I108" t="s">
        <v>67</v>
      </c>
      <c r="J108" t="s">
        <v>578</v>
      </c>
      <c r="K108">
        <v>0</v>
      </c>
      <c r="N108" t="b">
        <v>1</v>
      </c>
      <c r="O108" t="b">
        <v>0</v>
      </c>
      <c r="P108" t="b">
        <v>0</v>
      </c>
      <c r="Q108">
        <v>17</v>
      </c>
      <c r="R108">
        <v>2</v>
      </c>
      <c r="S108">
        <v>1</v>
      </c>
      <c r="T108">
        <v>0</v>
      </c>
      <c r="U108" t="b">
        <v>1</v>
      </c>
      <c r="V108" t="s">
        <v>410</v>
      </c>
      <c r="W108" t="s">
        <v>411</v>
      </c>
      <c r="X108" t="s">
        <v>1089</v>
      </c>
      <c r="Y108">
        <v>115</v>
      </c>
      <c r="Z108">
        <v>115</v>
      </c>
      <c r="AA108">
        <v>3</v>
      </c>
      <c r="AB108">
        <v>3</v>
      </c>
      <c r="AC108">
        <v>8</v>
      </c>
    </row>
    <row r="109" spans="1:29">
      <c r="A109">
        <v>108</v>
      </c>
      <c r="B109" t="s">
        <v>635</v>
      </c>
      <c r="C109" t="s">
        <v>807</v>
      </c>
      <c r="I109" t="s">
        <v>67</v>
      </c>
      <c r="J109" t="s">
        <v>578</v>
      </c>
      <c r="K109">
        <v>0</v>
      </c>
      <c r="N109" t="b">
        <v>1</v>
      </c>
      <c r="O109" t="b">
        <v>0</v>
      </c>
      <c r="P109" t="b">
        <v>0</v>
      </c>
      <c r="Q109">
        <v>17</v>
      </c>
      <c r="R109">
        <v>2</v>
      </c>
      <c r="S109">
        <v>1</v>
      </c>
      <c r="T109">
        <v>0</v>
      </c>
      <c r="U109" t="b">
        <v>1</v>
      </c>
      <c r="V109" t="s">
        <v>410</v>
      </c>
      <c r="W109" t="s">
        <v>411</v>
      </c>
      <c r="X109" t="s">
        <v>1090</v>
      </c>
      <c r="Y109">
        <v>116</v>
      </c>
      <c r="Z109">
        <v>116</v>
      </c>
      <c r="AA109">
        <v>3</v>
      </c>
      <c r="AB109">
        <v>3</v>
      </c>
      <c r="AC109">
        <v>8</v>
      </c>
    </row>
    <row r="110" spans="1:29">
      <c r="A110">
        <v>109</v>
      </c>
      <c r="B110" t="s">
        <v>635</v>
      </c>
      <c r="C110" t="s">
        <v>808</v>
      </c>
      <c r="I110" t="s">
        <v>67</v>
      </c>
      <c r="J110" t="s">
        <v>578</v>
      </c>
      <c r="K110">
        <v>0</v>
      </c>
      <c r="N110" t="b">
        <v>1</v>
      </c>
      <c r="O110" t="b">
        <v>0</v>
      </c>
      <c r="P110" t="b">
        <v>0</v>
      </c>
      <c r="Q110">
        <v>17</v>
      </c>
      <c r="R110">
        <v>2</v>
      </c>
      <c r="S110">
        <v>1</v>
      </c>
      <c r="T110">
        <v>0</v>
      </c>
      <c r="U110" t="b">
        <v>1</v>
      </c>
      <c r="V110" t="s">
        <v>410</v>
      </c>
      <c r="W110" t="s">
        <v>411</v>
      </c>
      <c r="X110" t="s">
        <v>1091</v>
      </c>
      <c r="Y110">
        <v>117</v>
      </c>
      <c r="Z110">
        <v>117</v>
      </c>
      <c r="AA110">
        <v>3</v>
      </c>
      <c r="AB110">
        <v>3</v>
      </c>
      <c r="AC110">
        <v>8</v>
      </c>
    </row>
    <row r="111" spans="1:29">
      <c r="A111">
        <v>110</v>
      </c>
      <c r="B111" t="s">
        <v>635</v>
      </c>
      <c r="C111" t="s">
        <v>809</v>
      </c>
      <c r="I111" t="s">
        <v>68</v>
      </c>
      <c r="J111" t="s">
        <v>578</v>
      </c>
      <c r="K111">
        <v>0</v>
      </c>
      <c r="N111" t="b">
        <v>1</v>
      </c>
      <c r="O111" t="b">
        <v>0</v>
      </c>
      <c r="P111" t="b">
        <v>0</v>
      </c>
      <c r="Q111">
        <v>17</v>
      </c>
      <c r="R111">
        <v>9</v>
      </c>
      <c r="S111">
        <v>1</v>
      </c>
      <c r="T111">
        <v>0</v>
      </c>
      <c r="U111" t="b">
        <v>1</v>
      </c>
      <c r="V111" t="s">
        <v>410</v>
      </c>
      <c r="W111" t="s">
        <v>411</v>
      </c>
      <c r="X111" t="s">
        <v>1092</v>
      </c>
      <c r="Y111">
        <v>112</v>
      </c>
      <c r="Z111">
        <v>112</v>
      </c>
      <c r="AA111">
        <v>10</v>
      </c>
      <c r="AB111">
        <v>10</v>
      </c>
      <c r="AC111">
        <v>8</v>
      </c>
    </row>
    <row r="112" spans="1:29">
      <c r="A112">
        <v>111</v>
      </c>
      <c r="B112" t="s">
        <v>635</v>
      </c>
      <c r="C112" t="s">
        <v>810</v>
      </c>
      <c r="I112" t="s">
        <v>68</v>
      </c>
      <c r="J112" t="s">
        <v>578</v>
      </c>
      <c r="K112">
        <v>0</v>
      </c>
      <c r="N112" t="b">
        <v>1</v>
      </c>
      <c r="O112" t="b">
        <v>0</v>
      </c>
      <c r="P112" t="b">
        <v>0</v>
      </c>
      <c r="Q112">
        <v>17</v>
      </c>
      <c r="R112">
        <v>9</v>
      </c>
      <c r="S112">
        <v>1</v>
      </c>
      <c r="T112">
        <v>0</v>
      </c>
      <c r="U112" t="b">
        <v>1</v>
      </c>
      <c r="V112" t="s">
        <v>410</v>
      </c>
      <c r="W112" t="s">
        <v>411</v>
      </c>
      <c r="X112" t="s">
        <v>1093</v>
      </c>
      <c r="Y112">
        <v>113</v>
      </c>
      <c r="Z112">
        <v>113</v>
      </c>
      <c r="AA112">
        <v>10</v>
      </c>
      <c r="AB112">
        <v>10</v>
      </c>
      <c r="AC112">
        <v>8</v>
      </c>
    </row>
    <row r="113" spans="1:29">
      <c r="A113">
        <v>112</v>
      </c>
      <c r="B113" t="s">
        <v>635</v>
      </c>
      <c r="C113" t="s">
        <v>811</v>
      </c>
      <c r="I113" t="s">
        <v>68</v>
      </c>
      <c r="J113" t="s">
        <v>578</v>
      </c>
      <c r="K113">
        <v>0</v>
      </c>
      <c r="N113" t="b">
        <v>1</v>
      </c>
      <c r="O113" t="b">
        <v>0</v>
      </c>
      <c r="P113" t="b">
        <v>0</v>
      </c>
      <c r="Q113">
        <v>17</v>
      </c>
      <c r="R113">
        <v>9</v>
      </c>
      <c r="S113">
        <v>1</v>
      </c>
      <c r="T113">
        <v>0</v>
      </c>
      <c r="U113" t="b">
        <v>1</v>
      </c>
      <c r="V113" t="s">
        <v>410</v>
      </c>
      <c r="W113" t="s">
        <v>411</v>
      </c>
      <c r="X113" t="s">
        <v>1094</v>
      </c>
      <c r="Y113">
        <v>114</v>
      </c>
      <c r="Z113">
        <v>114</v>
      </c>
      <c r="AA113">
        <v>10</v>
      </c>
      <c r="AB113">
        <v>10</v>
      </c>
      <c r="AC113">
        <v>8</v>
      </c>
    </row>
    <row r="114" spans="1:29">
      <c r="A114">
        <v>113</v>
      </c>
      <c r="B114" t="s">
        <v>635</v>
      </c>
      <c r="C114" t="s">
        <v>812</v>
      </c>
      <c r="I114" t="s">
        <v>68</v>
      </c>
      <c r="J114" t="s">
        <v>576</v>
      </c>
      <c r="K114">
        <v>0</v>
      </c>
      <c r="N114" t="b">
        <v>1</v>
      </c>
      <c r="O114" t="b">
        <v>0</v>
      </c>
      <c r="P114" t="b">
        <v>0</v>
      </c>
      <c r="Q114">
        <v>17</v>
      </c>
      <c r="R114">
        <v>9</v>
      </c>
      <c r="S114">
        <v>1</v>
      </c>
      <c r="T114">
        <v>0</v>
      </c>
      <c r="U114" t="b">
        <v>1</v>
      </c>
      <c r="V114" t="s">
        <v>410</v>
      </c>
      <c r="W114" t="s">
        <v>411</v>
      </c>
      <c r="X114" t="s">
        <v>1095</v>
      </c>
      <c r="Y114">
        <v>115</v>
      </c>
      <c r="Z114">
        <v>115</v>
      </c>
      <c r="AA114">
        <v>10</v>
      </c>
      <c r="AB114">
        <v>10</v>
      </c>
      <c r="AC114">
        <v>8</v>
      </c>
    </row>
    <row r="115" spans="1:29">
      <c r="A115">
        <v>114</v>
      </c>
      <c r="B115" t="s">
        <v>635</v>
      </c>
      <c r="C115" t="s">
        <v>813</v>
      </c>
      <c r="I115" t="s">
        <v>68</v>
      </c>
      <c r="J115" t="s">
        <v>578</v>
      </c>
      <c r="K115">
        <v>0</v>
      </c>
      <c r="N115" t="b">
        <v>1</v>
      </c>
      <c r="O115" t="b">
        <v>0</v>
      </c>
      <c r="P115" t="b">
        <v>0</v>
      </c>
      <c r="Q115">
        <v>17</v>
      </c>
      <c r="R115">
        <v>9</v>
      </c>
      <c r="S115">
        <v>1</v>
      </c>
      <c r="T115">
        <v>0</v>
      </c>
      <c r="U115" t="b">
        <v>1</v>
      </c>
      <c r="V115" t="s">
        <v>410</v>
      </c>
      <c r="W115" t="s">
        <v>411</v>
      </c>
      <c r="X115" t="s">
        <v>1096</v>
      </c>
      <c r="Y115">
        <v>116</v>
      </c>
      <c r="Z115">
        <v>116</v>
      </c>
      <c r="AA115">
        <v>10</v>
      </c>
      <c r="AB115">
        <v>10</v>
      </c>
      <c r="AC115">
        <v>8</v>
      </c>
    </row>
    <row r="116" spans="1:29">
      <c r="A116">
        <v>115</v>
      </c>
      <c r="B116" t="s">
        <v>628</v>
      </c>
      <c r="C116" t="s">
        <v>814</v>
      </c>
      <c r="D116" t="s">
        <v>815</v>
      </c>
      <c r="E116" t="s">
        <v>816</v>
      </c>
      <c r="U116" t="b">
        <v>1</v>
      </c>
      <c r="V116" t="s">
        <v>412</v>
      </c>
      <c r="W116" t="s">
        <v>413</v>
      </c>
      <c r="X116" t="s">
        <v>1022</v>
      </c>
      <c r="Y116">
        <v>1</v>
      </c>
      <c r="Z116">
        <v>28</v>
      </c>
      <c r="AA116">
        <v>1</v>
      </c>
      <c r="AB116">
        <v>17</v>
      </c>
      <c r="AC116">
        <v>12</v>
      </c>
    </row>
    <row r="117" spans="1:29">
      <c r="A117">
        <v>116</v>
      </c>
      <c r="B117" t="s">
        <v>631</v>
      </c>
      <c r="C117" t="s">
        <v>817</v>
      </c>
      <c r="U117" t="b">
        <v>1</v>
      </c>
      <c r="V117" t="s">
        <v>412</v>
      </c>
      <c r="W117" t="s">
        <v>413</v>
      </c>
      <c r="X117" t="s">
        <v>1023</v>
      </c>
      <c r="Y117">
        <v>2</v>
      </c>
      <c r="Z117">
        <v>28</v>
      </c>
      <c r="AA117">
        <v>1</v>
      </c>
      <c r="AB117">
        <v>17</v>
      </c>
      <c r="AC117">
        <v>12</v>
      </c>
    </row>
    <row r="118" spans="1:29">
      <c r="A118">
        <v>117</v>
      </c>
      <c r="B118" t="s">
        <v>633</v>
      </c>
      <c r="C118" t="s">
        <v>818</v>
      </c>
      <c r="U118" t="b">
        <v>1</v>
      </c>
      <c r="V118" t="s">
        <v>412</v>
      </c>
      <c r="W118" t="s">
        <v>413</v>
      </c>
      <c r="X118" t="s">
        <v>1024</v>
      </c>
      <c r="Y118">
        <v>2</v>
      </c>
      <c r="Z118">
        <v>6</v>
      </c>
      <c r="AA118">
        <v>3</v>
      </c>
      <c r="AB118">
        <v>3</v>
      </c>
      <c r="AC118">
        <v>12</v>
      </c>
    </row>
    <row r="119" spans="1:29">
      <c r="A119">
        <v>118</v>
      </c>
      <c r="B119" t="s">
        <v>633</v>
      </c>
      <c r="C119" t="s">
        <v>819</v>
      </c>
      <c r="U119" t="b">
        <v>1</v>
      </c>
      <c r="V119" t="s">
        <v>412</v>
      </c>
      <c r="W119" t="s">
        <v>413</v>
      </c>
      <c r="X119" t="s">
        <v>1025</v>
      </c>
      <c r="Y119">
        <v>2</v>
      </c>
      <c r="Z119">
        <v>6</v>
      </c>
      <c r="AA119">
        <v>5</v>
      </c>
      <c r="AB119">
        <v>5</v>
      </c>
      <c r="AC119">
        <v>12</v>
      </c>
    </row>
    <row r="120" spans="1:29">
      <c r="A120">
        <v>119</v>
      </c>
      <c r="B120" t="s">
        <v>633</v>
      </c>
      <c r="C120" t="s">
        <v>820</v>
      </c>
      <c r="U120" t="b">
        <v>1</v>
      </c>
      <c r="V120" t="s">
        <v>412</v>
      </c>
      <c r="W120" t="s">
        <v>413</v>
      </c>
      <c r="X120" t="s">
        <v>1026</v>
      </c>
      <c r="Y120">
        <v>2</v>
      </c>
      <c r="Z120">
        <v>3</v>
      </c>
      <c r="AA120">
        <v>11</v>
      </c>
      <c r="AB120">
        <v>11</v>
      </c>
      <c r="AC120">
        <v>12</v>
      </c>
    </row>
    <row r="121" spans="1:29">
      <c r="A121">
        <v>120</v>
      </c>
      <c r="B121" t="s">
        <v>633</v>
      </c>
      <c r="C121" t="s">
        <v>821</v>
      </c>
      <c r="U121" t="b">
        <v>1</v>
      </c>
      <c r="V121" t="s">
        <v>412</v>
      </c>
      <c r="W121" t="s">
        <v>413</v>
      </c>
      <c r="X121" t="s">
        <v>1027</v>
      </c>
      <c r="Y121">
        <v>8</v>
      </c>
      <c r="Z121">
        <v>9</v>
      </c>
      <c r="AA121">
        <v>3</v>
      </c>
      <c r="AB121">
        <v>7</v>
      </c>
      <c r="AC121">
        <v>12</v>
      </c>
    </row>
    <row r="122" spans="1:29">
      <c r="A122">
        <v>121</v>
      </c>
      <c r="B122" t="s">
        <v>633</v>
      </c>
      <c r="C122" t="s">
        <v>822</v>
      </c>
      <c r="U122" t="b">
        <v>1</v>
      </c>
      <c r="V122" t="s">
        <v>412</v>
      </c>
      <c r="W122" t="s">
        <v>413</v>
      </c>
      <c r="X122" t="s">
        <v>1028</v>
      </c>
      <c r="Y122">
        <v>12</v>
      </c>
      <c r="Z122">
        <v>18</v>
      </c>
      <c r="AA122">
        <v>3</v>
      </c>
      <c r="AB122">
        <v>3</v>
      </c>
      <c r="AC122">
        <v>12</v>
      </c>
    </row>
    <row r="123" spans="1:29">
      <c r="A123">
        <v>122</v>
      </c>
      <c r="B123" t="s">
        <v>633</v>
      </c>
      <c r="C123" t="s">
        <v>823</v>
      </c>
      <c r="U123" t="b">
        <v>1</v>
      </c>
      <c r="V123" t="s">
        <v>412</v>
      </c>
      <c r="W123" t="s">
        <v>413</v>
      </c>
      <c r="X123" t="s">
        <v>1029</v>
      </c>
      <c r="Y123">
        <v>12</v>
      </c>
      <c r="Z123">
        <v>18</v>
      </c>
      <c r="AA123">
        <v>5</v>
      </c>
      <c r="AB123">
        <v>5</v>
      </c>
      <c r="AC123">
        <v>12</v>
      </c>
    </row>
    <row r="124" spans="1:29">
      <c r="A124">
        <v>123</v>
      </c>
      <c r="B124" t="s">
        <v>628</v>
      </c>
      <c r="C124" t="s">
        <v>824</v>
      </c>
      <c r="D124" t="s">
        <v>825</v>
      </c>
      <c r="E124" t="s">
        <v>826</v>
      </c>
      <c r="U124" t="b">
        <v>1</v>
      </c>
      <c r="V124" t="s">
        <v>412</v>
      </c>
      <c r="W124" t="s">
        <v>413</v>
      </c>
      <c r="X124" t="s">
        <v>1031</v>
      </c>
      <c r="Y124">
        <v>30</v>
      </c>
      <c r="Z124">
        <v>69</v>
      </c>
      <c r="AA124">
        <v>1</v>
      </c>
      <c r="AB124">
        <v>17</v>
      </c>
      <c r="AC124">
        <v>12</v>
      </c>
    </row>
    <row r="125" spans="1:29">
      <c r="A125">
        <v>124</v>
      </c>
      <c r="B125" t="s">
        <v>631</v>
      </c>
      <c r="C125" t="s">
        <v>827</v>
      </c>
      <c r="U125" t="b">
        <v>1</v>
      </c>
      <c r="V125" t="s">
        <v>412</v>
      </c>
      <c r="W125" t="s">
        <v>413</v>
      </c>
      <c r="X125" t="s">
        <v>1032</v>
      </c>
      <c r="Y125">
        <v>31</v>
      </c>
      <c r="Z125">
        <v>69</v>
      </c>
      <c r="AA125">
        <v>1</v>
      </c>
      <c r="AB125">
        <v>17</v>
      </c>
      <c r="AC125">
        <v>12</v>
      </c>
    </row>
    <row r="126" spans="1:29">
      <c r="A126">
        <v>125</v>
      </c>
      <c r="B126" t="s">
        <v>633</v>
      </c>
      <c r="C126" t="s">
        <v>828</v>
      </c>
      <c r="U126" t="b">
        <v>1</v>
      </c>
      <c r="V126" t="s">
        <v>412</v>
      </c>
      <c r="W126" t="s">
        <v>413</v>
      </c>
      <c r="X126" t="s">
        <v>1033</v>
      </c>
      <c r="Y126">
        <v>31</v>
      </c>
      <c r="Z126">
        <v>51</v>
      </c>
      <c r="AA126">
        <v>9</v>
      </c>
      <c r="AB126">
        <v>9</v>
      </c>
      <c r="AC126">
        <v>12</v>
      </c>
    </row>
    <row r="127" spans="1:29">
      <c r="A127">
        <v>126</v>
      </c>
      <c r="B127" t="s">
        <v>633</v>
      </c>
      <c r="C127" t="s">
        <v>829</v>
      </c>
      <c r="U127" t="b">
        <v>1</v>
      </c>
      <c r="V127" t="s">
        <v>412</v>
      </c>
      <c r="W127" t="s">
        <v>413</v>
      </c>
      <c r="X127" t="s">
        <v>1034</v>
      </c>
      <c r="Y127">
        <v>56</v>
      </c>
      <c r="Z127">
        <v>69</v>
      </c>
      <c r="AA127">
        <v>2</v>
      </c>
      <c r="AB127">
        <v>5</v>
      </c>
      <c r="AC127">
        <v>12</v>
      </c>
    </row>
    <row r="128" spans="1:29">
      <c r="A128">
        <v>127</v>
      </c>
      <c r="B128" t="s">
        <v>633</v>
      </c>
      <c r="C128" t="s">
        <v>830</v>
      </c>
      <c r="U128" t="b">
        <v>1</v>
      </c>
      <c r="V128" t="s">
        <v>412</v>
      </c>
      <c r="W128" t="s">
        <v>413</v>
      </c>
      <c r="X128" t="s">
        <v>1035</v>
      </c>
      <c r="Y128">
        <v>56</v>
      </c>
      <c r="Z128">
        <v>69</v>
      </c>
      <c r="AA128">
        <v>7</v>
      </c>
      <c r="AB128">
        <v>7</v>
      </c>
      <c r="AC128">
        <v>12</v>
      </c>
    </row>
    <row r="129" spans="1:29">
      <c r="A129">
        <v>128</v>
      </c>
      <c r="B129" t="s">
        <v>633</v>
      </c>
      <c r="C129" t="s">
        <v>831</v>
      </c>
      <c r="U129" t="b">
        <v>1</v>
      </c>
      <c r="V129" t="s">
        <v>412</v>
      </c>
      <c r="W129" t="s">
        <v>413</v>
      </c>
      <c r="X129" t="s">
        <v>1036</v>
      </c>
      <c r="Y129">
        <v>56</v>
      </c>
      <c r="Z129">
        <v>69</v>
      </c>
      <c r="AA129">
        <v>9</v>
      </c>
      <c r="AB129">
        <v>9</v>
      </c>
      <c r="AC129">
        <v>12</v>
      </c>
    </row>
    <row r="130" spans="1:29">
      <c r="A130">
        <v>129</v>
      </c>
      <c r="B130" t="s">
        <v>628</v>
      </c>
      <c r="C130" t="s">
        <v>832</v>
      </c>
      <c r="D130" t="s">
        <v>833</v>
      </c>
      <c r="E130" t="s">
        <v>834</v>
      </c>
      <c r="U130" t="b">
        <v>1</v>
      </c>
      <c r="V130" t="s">
        <v>412</v>
      </c>
      <c r="W130" t="s">
        <v>413</v>
      </c>
      <c r="X130" t="s">
        <v>1037</v>
      </c>
      <c r="Y130">
        <v>72</v>
      </c>
      <c r="Z130">
        <v>117</v>
      </c>
      <c r="AA130">
        <v>1</v>
      </c>
      <c r="AB130">
        <v>17</v>
      </c>
      <c r="AC130">
        <v>12</v>
      </c>
    </row>
    <row r="131" spans="1:29">
      <c r="A131">
        <v>130</v>
      </c>
      <c r="B131" t="s">
        <v>631</v>
      </c>
      <c r="C131" t="s">
        <v>835</v>
      </c>
      <c r="U131" t="b">
        <v>1</v>
      </c>
      <c r="V131" t="s">
        <v>412</v>
      </c>
      <c r="W131" t="s">
        <v>413</v>
      </c>
      <c r="X131" t="s">
        <v>1038</v>
      </c>
      <c r="Y131">
        <v>73</v>
      </c>
      <c r="Z131">
        <v>117</v>
      </c>
      <c r="AA131">
        <v>1</v>
      </c>
      <c r="AB131">
        <v>17</v>
      </c>
      <c r="AC131">
        <v>12</v>
      </c>
    </row>
    <row r="132" spans="1:29">
      <c r="A132">
        <v>131</v>
      </c>
      <c r="B132" t="s">
        <v>633</v>
      </c>
      <c r="C132" t="s">
        <v>836</v>
      </c>
      <c r="U132" t="b">
        <v>1</v>
      </c>
      <c r="V132" t="s">
        <v>412</v>
      </c>
      <c r="W132" t="s">
        <v>413</v>
      </c>
      <c r="X132" t="s">
        <v>1039</v>
      </c>
      <c r="Y132">
        <v>73</v>
      </c>
      <c r="Z132">
        <v>87</v>
      </c>
      <c r="AA132">
        <v>9</v>
      </c>
      <c r="AB132">
        <v>9</v>
      </c>
      <c r="AC132">
        <v>12</v>
      </c>
    </row>
    <row r="133" spans="1:29">
      <c r="A133">
        <v>132</v>
      </c>
      <c r="B133" t="s">
        <v>633</v>
      </c>
      <c r="C133" t="s">
        <v>837</v>
      </c>
      <c r="U133" t="b">
        <v>1</v>
      </c>
      <c r="V133" t="s">
        <v>412</v>
      </c>
      <c r="W133" t="s">
        <v>413</v>
      </c>
      <c r="X133" t="s">
        <v>1040</v>
      </c>
      <c r="Y133">
        <v>92</v>
      </c>
      <c r="Z133">
        <v>96</v>
      </c>
      <c r="AA133">
        <v>2</v>
      </c>
      <c r="AB133">
        <v>14</v>
      </c>
      <c r="AC133">
        <v>12</v>
      </c>
    </row>
    <row r="134" spans="1:29">
      <c r="A134">
        <v>133</v>
      </c>
      <c r="B134" t="s">
        <v>633</v>
      </c>
      <c r="C134" t="s">
        <v>838</v>
      </c>
      <c r="U134" t="b">
        <v>1</v>
      </c>
      <c r="V134" t="s">
        <v>412</v>
      </c>
      <c r="W134" t="s">
        <v>413</v>
      </c>
      <c r="X134" t="s">
        <v>1041</v>
      </c>
      <c r="Y134">
        <v>101</v>
      </c>
      <c r="Z134">
        <v>105</v>
      </c>
      <c r="AA134">
        <v>2</v>
      </c>
      <c r="AB134">
        <v>2</v>
      </c>
      <c r="AC134">
        <v>12</v>
      </c>
    </row>
    <row r="135" spans="1:29">
      <c r="A135">
        <v>134</v>
      </c>
      <c r="B135" t="s">
        <v>633</v>
      </c>
      <c r="C135" t="s">
        <v>839</v>
      </c>
      <c r="U135" t="b">
        <v>1</v>
      </c>
      <c r="V135" t="s">
        <v>412</v>
      </c>
      <c r="W135" t="s">
        <v>413</v>
      </c>
      <c r="X135" t="s">
        <v>1042</v>
      </c>
      <c r="Y135">
        <v>101</v>
      </c>
      <c r="Z135">
        <v>105</v>
      </c>
      <c r="AA135">
        <v>5</v>
      </c>
      <c r="AB135">
        <v>7</v>
      </c>
      <c r="AC135">
        <v>12</v>
      </c>
    </row>
    <row r="136" spans="1:29">
      <c r="A136">
        <v>135</v>
      </c>
      <c r="B136" t="s">
        <v>633</v>
      </c>
      <c r="C136" t="s">
        <v>840</v>
      </c>
      <c r="U136" t="b">
        <v>1</v>
      </c>
      <c r="V136" t="s">
        <v>412</v>
      </c>
      <c r="W136" t="s">
        <v>413</v>
      </c>
      <c r="X136" t="s">
        <v>1043</v>
      </c>
      <c r="Y136">
        <v>101</v>
      </c>
      <c r="Z136">
        <v>105</v>
      </c>
      <c r="AA136">
        <v>11</v>
      </c>
      <c r="AB136">
        <v>13</v>
      </c>
      <c r="AC136">
        <v>12</v>
      </c>
    </row>
    <row r="137" spans="1:29">
      <c r="A137">
        <v>136</v>
      </c>
      <c r="B137" t="s">
        <v>633</v>
      </c>
      <c r="C137" t="s">
        <v>841</v>
      </c>
      <c r="U137" t="b">
        <v>1</v>
      </c>
      <c r="V137" t="s">
        <v>412</v>
      </c>
      <c r="W137" t="s">
        <v>413</v>
      </c>
      <c r="X137" t="s">
        <v>1044</v>
      </c>
      <c r="Y137">
        <v>110</v>
      </c>
      <c r="Z137">
        <v>117</v>
      </c>
      <c r="AA137">
        <v>3</v>
      </c>
      <c r="AB137">
        <v>6</v>
      </c>
      <c r="AC137">
        <v>12</v>
      </c>
    </row>
    <row r="138" spans="1:29">
      <c r="A138">
        <v>137</v>
      </c>
      <c r="B138" t="s">
        <v>633</v>
      </c>
      <c r="C138" t="s">
        <v>842</v>
      </c>
      <c r="U138" t="b">
        <v>1</v>
      </c>
      <c r="V138" t="s">
        <v>412</v>
      </c>
      <c r="W138" t="s">
        <v>413</v>
      </c>
      <c r="X138" t="s">
        <v>1045</v>
      </c>
      <c r="Y138">
        <v>110</v>
      </c>
      <c r="Z138">
        <v>116</v>
      </c>
      <c r="AA138">
        <v>10</v>
      </c>
      <c r="AB138">
        <v>13</v>
      </c>
      <c r="AC138">
        <v>12</v>
      </c>
    </row>
    <row r="139" spans="1:29">
      <c r="A139">
        <v>138</v>
      </c>
      <c r="B139" t="s">
        <v>635</v>
      </c>
      <c r="C139" t="s">
        <v>843</v>
      </c>
      <c r="G139" t="s">
        <v>1138</v>
      </c>
      <c r="I139" t="s">
        <v>150</v>
      </c>
      <c r="J139" t="s">
        <v>578</v>
      </c>
      <c r="K139">
        <v>0</v>
      </c>
      <c r="N139" t="b">
        <v>1</v>
      </c>
      <c r="O139" t="b">
        <v>1</v>
      </c>
      <c r="P139" t="b">
        <v>0</v>
      </c>
      <c r="Q139">
        <v>17</v>
      </c>
      <c r="R139">
        <v>0</v>
      </c>
      <c r="S139">
        <v>1</v>
      </c>
      <c r="T139">
        <v>0</v>
      </c>
      <c r="U139" t="b">
        <v>1</v>
      </c>
      <c r="V139" t="s">
        <v>412</v>
      </c>
      <c r="W139" t="s">
        <v>413</v>
      </c>
      <c r="X139" t="s">
        <v>1046</v>
      </c>
      <c r="Y139">
        <v>3</v>
      </c>
      <c r="Z139">
        <v>3</v>
      </c>
      <c r="AA139">
        <v>11</v>
      </c>
      <c r="AB139">
        <v>11</v>
      </c>
      <c r="AC139">
        <v>12</v>
      </c>
    </row>
    <row r="140" spans="1:29">
      <c r="A140">
        <v>139</v>
      </c>
      <c r="B140" t="s">
        <v>635</v>
      </c>
      <c r="C140" t="s">
        <v>844</v>
      </c>
      <c r="G140" t="s">
        <v>1136</v>
      </c>
      <c r="I140" t="s">
        <v>736</v>
      </c>
      <c r="J140" t="s">
        <v>580</v>
      </c>
      <c r="K140">
        <v>0</v>
      </c>
      <c r="N140" t="b">
        <v>1</v>
      </c>
      <c r="O140" t="b">
        <v>1</v>
      </c>
      <c r="P140" t="b">
        <v>0</v>
      </c>
      <c r="Q140">
        <v>17</v>
      </c>
      <c r="R140">
        <v>0</v>
      </c>
      <c r="S140">
        <v>1</v>
      </c>
      <c r="T140">
        <v>0</v>
      </c>
      <c r="U140" t="b">
        <v>1</v>
      </c>
      <c r="V140" t="s">
        <v>412</v>
      </c>
      <c r="W140" t="s">
        <v>413</v>
      </c>
      <c r="X140" t="s">
        <v>454</v>
      </c>
      <c r="Y140">
        <v>6</v>
      </c>
      <c r="Z140">
        <v>6</v>
      </c>
      <c r="AA140">
        <v>3</v>
      </c>
      <c r="AB140">
        <v>3</v>
      </c>
      <c r="AC140">
        <v>12</v>
      </c>
    </row>
    <row r="141" spans="1:29">
      <c r="A141">
        <v>140</v>
      </c>
      <c r="B141" t="s">
        <v>635</v>
      </c>
      <c r="C141" t="s">
        <v>845</v>
      </c>
      <c r="G141" t="s">
        <v>1137</v>
      </c>
      <c r="I141" t="s">
        <v>738</v>
      </c>
      <c r="J141" t="s">
        <v>580</v>
      </c>
      <c r="K141">
        <v>0</v>
      </c>
      <c r="N141" t="b">
        <v>1</v>
      </c>
      <c r="O141" t="b">
        <v>1</v>
      </c>
      <c r="P141" t="b">
        <v>0</v>
      </c>
      <c r="Q141">
        <v>17</v>
      </c>
      <c r="R141">
        <v>0</v>
      </c>
      <c r="S141">
        <v>1</v>
      </c>
      <c r="T141">
        <v>0</v>
      </c>
      <c r="U141" t="b">
        <v>1</v>
      </c>
      <c r="V141" t="s">
        <v>412</v>
      </c>
      <c r="W141" t="s">
        <v>413</v>
      </c>
      <c r="X141" t="s">
        <v>1047</v>
      </c>
      <c r="Y141">
        <v>6</v>
      </c>
      <c r="Z141">
        <v>6</v>
      </c>
      <c r="AA141">
        <v>5</v>
      </c>
      <c r="AB141">
        <v>5</v>
      </c>
      <c r="AC141">
        <v>12</v>
      </c>
    </row>
    <row r="142" spans="1:29">
      <c r="A142">
        <v>141</v>
      </c>
      <c r="B142" t="s">
        <v>635</v>
      </c>
      <c r="C142" t="s">
        <v>846</v>
      </c>
      <c r="G142" t="s">
        <v>847</v>
      </c>
      <c r="I142" t="s">
        <v>734</v>
      </c>
      <c r="J142" t="s">
        <v>578</v>
      </c>
      <c r="K142">
        <v>0</v>
      </c>
      <c r="N142" t="b">
        <v>1</v>
      </c>
      <c r="O142" t="b">
        <v>1</v>
      </c>
      <c r="P142" t="b">
        <v>0</v>
      </c>
      <c r="Q142">
        <v>17</v>
      </c>
      <c r="R142">
        <v>0</v>
      </c>
      <c r="S142">
        <v>1</v>
      </c>
      <c r="T142">
        <v>0</v>
      </c>
      <c r="U142" t="b">
        <v>1</v>
      </c>
      <c r="V142" t="s">
        <v>412</v>
      </c>
      <c r="W142" t="s">
        <v>413</v>
      </c>
      <c r="X142" t="s">
        <v>1048</v>
      </c>
      <c r="Y142">
        <v>9</v>
      </c>
      <c r="Z142">
        <v>9</v>
      </c>
      <c r="AA142">
        <v>3</v>
      </c>
      <c r="AB142">
        <v>3</v>
      </c>
      <c r="AC142">
        <v>12</v>
      </c>
    </row>
    <row r="143" spans="1:29">
      <c r="A143">
        <v>142</v>
      </c>
      <c r="B143" t="s">
        <v>635</v>
      </c>
      <c r="C143" t="s">
        <v>848</v>
      </c>
      <c r="G143" t="s">
        <v>741</v>
      </c>
      <c r="I143" t="s">
        <v>742</v>
      </c>
      <c r="J143" t="s">
        <v>580</v>
      </c>
      <c r="K143">
        <v>0</v>
      </c>
      <c r="N143" t="b">
        <v>1</v>
      </c>
      <c r="O143" t="b">
        <v>1</v>
      </c>
      <c r="P143" t="b">
        <v>0</v>
      </c>
      <c r="Q143">
        <v>17</v>
      </c>
      <c r="R143">
        <v>0</v>
      </c>
      <c r="S143">
        <v>1</v>
      </c>
      <c r="T143">
        <v>0</v>
      </c>
      <c r="U143" t="b">
        <v>1</v>
      </c>
      <c r="V143" t="s">
        <v>412</v>
      </c>
      <c r="W143" t="s">
        <v>413</v>
      </c>
      <c r="X143" t="s">
        <v>1049</v>
      </c>
      <c r="Y143">
        <v>16</v>
      </c>
      <c r="Z143">
        <v>16</v>
      </c>
      <c r="AA143">
        <v>3</v>
      </c>
      <c r="AB143">
        <v>3</v>
      </c>
      <c r="AC143">
        <v>12</v>
      </c>
    </row>
    <row r="144" spans="1:29">
      <c r="A144">
        <v>143</v>
      </c>
      <c r="B144" t="s">
        <v>635</v>
      </c>
      <c r="C144" t="s">
        <v>849</v>
      </c>
      <c r="G144" t="s">
        <v>850</v>
      </c>
      <c r="I144" t="s">
        <v>742</v>
      </c>
      <c r="J144" t="s">
        <v>580</v>
      </c>
      <c r="K144">
        <v>0</v>
      </c>
      <c r="N144" t="b">
        <v>1</v>
      </c>
      <c r="O144" t="b">
        <v>1</v>
      </c>
      <c r="P144" t="b">
        <v>0</v>
      </c>
      <c r="Q144">
        <v>17</v>
      </c>
      <c r="R144">
        <v>0</v>
      </c>
      <c r="S144">
        <v>1</v>
      </c>
      <c r="T144">
        <v>0</v>
      </c>
      <c r="U144" t="b">
        <v>1</v>
      </c>
      <c r="V144" t="s">
        <v>412</v>
      </c>
      <c r="W144" t="s">
        <v>413</v>
      </c>
      <c r="X144" t="s">
        <v>1050</v>
      </c>
      <c r="Y144">
        <v>17</v>
      </c>
      <c r="Z144">
        <v>17</v>
      </c>
      <c r="AA144">
        <v>3</v>
      </c>
      <c r="AB144">
        <v>3</v>
      </c>
      <c r="AC144">
        <v>12</v>
      </c>
    </row>
    <row r="145" spans="1:29">
      <c r="A145">
        <v>144</v>
      </c>
      <c r="B145" t="s">
        <v>635</v>
      </c>
      <c r="C145" t="s">
        <v>851</v>
      </c>
      <c r="G145" t="s">
        <v>852</v>
      </c>
      <c r="I145" t="s">
        <v>742</v>
      </c>
      <c r="J145" t="s">
        <v>580</v>
      </c>
      <c r="K145">
        <v>0</v>
      </c>
      <c r="N145" t="b">
        <v>1</v>
      </c>
      <c r="O145" t="b">
        <v>1</v>
      </c>
      <c r="P145" t="b">
        <v>0</v>
      </c>
      <c r="Q145">
        <v>17</v>
      </c>
      <c r="R145">
        <v>0</v>
      </c>
      <c r="S145">
        <v>1</v>
      </c>
      <c r="T145">
        <v>0</v>
      </c>
      <c r="U145" t="b">
        <v>1</v>
      </c>
      <c r="V145" t="s">
        <v>412</v>
      </c>
      <c r="W145" t="s">
        <v>413</v>
      </c>
      <c r="X145" t="s">
        <v>1051</v>
      </c>
      <c r="Y145">
        <v>18</v>
      </c>
      <c r="Z145">
        <v>18</v>
      </c>
      <c r="AA145">
        <v>3</v>
      </c>
      <c r="AB145">
        <v>3</v>
      </c>
      <c r="AC145">
        <v>12</v>
      </c>
    </row>
    <row r="146" spans="1:29">
      <c r="A146">
        <v>145</v>
      </c>
      <c r="B146" t="s">
        <v>635</v>
      </c>
      <c r="C146" t="s">
        <v>853</v>
      </c>
      <c r="G146" t="s">
        <v>741</v>
      </c>
      <c r="I146" t="s">
        <v>747</v>
      </c>
      <c r="J146" t="s">
        <v>580</v>
      </c>
      <c r="K146">
        <v>0</v>
      </c>
      <c r="N146" t="b">
        <v>1</v>
      </c>
      <c r="O146" t="b">
        <v>1</v>
      </c>
      <c r="P146" t="b">
        <v>0</v>
      </c>
      <c r="Q146">
        <v>17</v>
      </c>
      <c r="R146">
        <v>0</v>
      </c>
      <c r="S146">
        <v>1</v>
      </c>
      <c r="T146">
        <v>0</v>
      </c>
      <c r="U146" t="b">
        <v>1</v>
      </c>
      <c r="V146" t="s">
        <v>412</v>
      </c>
      <c r="W146" t="s">
        <v>413</v>
      </c>
      <c r="X146" t="s">
        <v>1052</v>
      </c>
      <c r="Y146">
        <v>16</v>
      </c>
      <c r="Z146">
        <v>16</v>
      </c>
      <c r="AA146">
        <v>5</v>
      </c>
      <c r="AB146">
        <v>5</v>
      </c>
      <c r="AC146">
        <v>12</v>
      </c>
    </row>
    <row r="147" spans="1:29">
      <c r="A147">
        <v>146</v>
      </c>
      <c r="B147" t="s">
        <v>635</v>
      </c>
      <c r="C147" t="s">
        <v>854</v>
      </c>
      <c r="G147" t="s">
        <v>850</v>
      </c>
      <c r="I147" t="s">
        <v>747</v>
      </c>
      <c r="J147" t="s">
        <v>580</v>
      </c>
      <c r="K147">
        <v>0</v>
      </c>
      <c r="N147" t="b">
        <v>1</v>
      </c>
      <c r="O147" t="b">
        <v>1</v>
      </c>
      <c r="P147" t="b">
        <v>0</v>
      </c>
      <c r="Q147">
        <v>17</v>
      </c>
      <c r="R147">
        <v>0</v>
      </c>
      <c r="S147">
        <v>1</v>
      </c>
      <c r="T147">
        <v>0</v>
      </c>
      <c r="U147" t="b">
        <v>1</v>
      </c>
      <c r="V147" t="s">
        <v>412</v>
      </c>
      <c r="W147" t="s">
        <v>413</v>
      </c>
      <c r="X147" t="s">
        <v>1053</v>
      </c>
      <c r="Y147">
        <v>17</v>
      </c>
      <c r="Z147">
        <v>17</v>
      </c>
      <c r="AA147">
        <v>5</v>
      </c>
      <c r="AB147">
        <v>5</v>
      </c>
      <c r="AC147">
        <v>12</v>
      </c>
    </row>
    <row r="148" spans="1:29">
      <c r="A148">
        <v>147</v>
      </c>
      <c r="B148" t="s">
        <v>635</v>
      </c>
      <c r="C148" t="s">
        <v>855</v>
      </c>
      <c r="G148" t="s">
        <v>852</v>
      </c>
      <c r="I148" t="s">
        <v>747</v>
      </c>
      <c r="J148" t="s">
        <v>580</v>
      </c>
      <c r="K148">
        <v>0</v>
      </c>
      <c r="N148" t="b">
        <v>1</v>
      </c>
      <c r="O148" t="b">
        <v>1</v>
      </c>
      <c r="P148" t="b">
        <v>0</v>
      </c>
      <c r="Q148">
        <v>17</v>
      </c>
      <c r="R148">
        <v>0</v>
      </c>
      <c r="S148">
        <v>1</v>
      </c>
      <c r="T148">
        <v>0</v>
      </c>
      <c r="U148" t="b">
        <v>1</v>
      </c>
      <c r="V148" t="s">
        <v>412</v>
      </c>
      <c r="W148" t="s">
        <v>413</v>
      </c>
      <c r="X148" t="s">
        <v>1054</v>
      </c>
      <c r="Y148">
        <v>18</v>
      </c>
      <c r="Z148">
        <v>18</v>
      </c>
      <c r="AA148">
        <v>5</v>
      </c>
      <c r="AB148">
        <v>5</v>
      </c>
      <c r="AC148">
        <v>12</v>
      </c>
    </row>
    <row r="149" spans="1:29">
      <c r="A149">
        <v>148</v>
      </c>
      <c r="B149" t="s">
        <v>635</v>
      </c>
      <c r="C149" t="s">
        <v>856</v>
      </c>
      <c r="G149" t="s">
        <v>775</v>
      </c>
      <c r="I149" t="s">
        <v>15</v>
      </c>
      <c r="J149" t="s">
        <v>578</v>
      </c>
      <c r="K149">
        <v>0</v>
      </c>
      <c r="N149" t="b">
        <v>1</v>
      </c>
      <c r="O149" t="b">
        <v>1</v>
      </c>
      <c r="P149" t="b">
        <v>0</v>
      </c>
      <c r="Q149">
        <v>17</v>
      </c>
      <c r="R149">
        <v>0</v>
      </c>
      <c r="S149">
        <v>1</v>
      </c>
      <c r="T149">
        <v>0</v>
      </c>
      <c r="U149" t="b">
        <v>1</v>
      </c>
      <c r="V149" t="s">
        <v>412</v>
      </c>
      <c r="W149" t="s">
        <v>413</v>
      </c>
      <c r="X149" t="s">
        <v>1055</v>
      </c>
      <c r="Y149">
        <v>23</v>
      </c>
      <c r="Z149">
        <v>23</v>
      </c>
      <c r="AA149">
        <v>5</v>
      </c>
      <c r="AB149">
        <v>5</v>
      </c>
      <c r="AC149">
        <v>12</v>
      </c>
    </row>
    <row r="150" spans="1:29">
      <c r="A150">
        <v>149</v>
      </c>
      <c r="B150" t="s">
        <v>635</v>
      </c>
      <c r="C150" t="s">
        <v>857</v>
      </c>
      <c r="G150" t="s">
        <v>776</v>
      </c>
      <c r="I150" t="s">
        <v>15</v>
      </c>
      <c r="J150" t="s">
        <v>578</v>
      </c>
      <c r="K150">
        <v>0</v>
      </c>
      <c r="N150" t="b">
        <v>1</v>
      </c>
      <c r="O150" t="b">
        <v>1</v>
      </c>
      <c r="P150" t="b">
        <v>0</v>
      </c>
      <c r="Q150">
        <v>17</v>
      </c>
      <c r="R150">
        <v>0</v>
      </c>
      <c r="S150">
        <v>1</v>
      </c>
      <c r="T150">
        <v>0</v>
      </c>
      <c r="U150" t="b">
        <v>1</v>
      </c>
      <c r="V150" t="s">
        <v>412</v>
      </c>
      <c r="W150" t="s">
        <v>413</v>
      </c>
      <c r="X150" t="s">
        <v>1056</v>
      </c>
      <c r="Y150">
        <v>24</v>
      </c>
      <c r="Z150">
        <v>24</v>
      </c>
      <c r="AA150">
        <v>5</v>
      </c>
      <c r="AB150">
        <v>5</v>
      </c>
      <c r="AC150">
        <v>12</v>
      </c>
    </row>
    <row r="151" spans="1:29">
      <c r="A151">
        <v>150</v>
      </c>
      <c r="B151" t="s">
        <v>635</v>
      </c>
      <c r="C151" t="s">
        <v>858</v>
      </c>
      <c r="G151" t="s">
        <v>777</v>
      </c>
      <c r="I151" t="s">
        <v>15</v>
      </c>
      <c r="J151" t="s">
        <v>578</v>
      </c>
      <c r="K151">
        <v>0</v>
      </c>
      <c r="N151" t="b">
        <v>1</v>
      </c>
      <c r="O151" t="b">
        <v>1</v>
      </c>
      <c r="P151" t="b">
        <v>0</v>
      </c>
      <c r="Q151">
        <v>17</v>
      </c>
      <c r="R151">
        <v>0</v>
      </c>
      <c r="S151">
        <v>1</v>
      </c>
      <c r="T151">
        <v>0</v>
      </c>
      <c r="U151" t="b">
        <v>1</v>
      </c>
      <c r="V151" t="s">
        <v>412</v>
      </c>
      <c r="W151" t="s">
        <v>413</v>
      </c>
      <c r="X151" t="s">
        <v>1057</v>
      </c>
      <c r="Y151">
        <v>25</v>
      </c>
      <c r="Z151">
        <v>25</v>
      </c>
      <c r="AA151">
        <v>5</v>
      </c>
      <c r="AB151">
        <v>5</v>
      </c>
      <c r="AC151">
        <v>12</v>
      </c>
    </row>
    <row r="152" spans="1:29">
      <c r="A152">
        <v>151</v>
      </c>
      <c r="B152" t="s">
        <v>635</v>
      </c>
      <c r="C152" t="s">
        <v>859</v>
      </c>
      <c r="G152" t="s">
        <v>778</v>
      </c>
      <c r="I152" t="s">
        <v>15</v>
      </c>
      <c r="J152" t="s">
        <v>578</v>
      </c>
      <c r="K152">
        <v>0</v>
      </c>
      <c r="N152" t="b">
        <v>1</v>
      </c>
      <c r="O152" t="b">
        <v>1</v>
      </c>
      <c r="P152" t="b">
        <v>0</v>
      </c>
      <c r="Q152">
        <v>17</v>
      </c>
      <c r="R152">
        <v>0</v>
      </c>
      <c r="S152">
        <v>1</v>
      </c>
      <c r="T152">
        <v>0</v>
      </c>
      <c r="U152" t="b">
        <v>1</v>
      </c>
      <c r="V152" t="s">
        <v>412</v>
      </c>
      <c r="W152" t="s">
        <v>413</v>
      </c>
      <c r="X152" t="s">
        <v>1058</v>
      </c>
      <c r="Y152">
        <v>26</v>
      </c>
      <c r="Z152">
        <v>26</v>
      </c>
      <c r="AA152">
        <v>5</v>
      </c>
      <c r="AB152">
        <v>5</v>
      </c>
      <c r="AC152">
        <v>12</v>
      </c>
    </row>
    <row r="153" spans="1:29">
      <c r="A153">
        <v>152</v>
      </c>
      <c r="B153" t="s">
        <v>635</v>
      </c>
      <c r="C153" t="s">
        <v>860</v>
      </c>
      <c r="G153" t="s">
        <v>779</v>
      </c>
      <c r="I153" t="s">
        <v>15</v>
      </c>
      <c r="J153" t="s">
        <v>578</v>
      </c>
      <c r="K153">
        <v>0</v>
      </c>
      <c r="N153" t="b">
        <v>1</v>
      </c>
      <c r="O153" t="b">
        <v>1</v>
      </c>
      <c r="P153" t="b">
        <v>0</v>
      </c>
      <c r="Q153">
        <v>17</v>
      </c>
      <c r="R153">
        <v>0</v>
      </c>
      <c r="S153">
        <v>1</v>
      </c>
      <c r="T153">
        <v>0</v>
      </c>
      <c r="U153" t="b">
        <v>1</v>
      </c>
      <c r="V153" t="s">
        <v>412</v>
      </c>
      <c r="W153" t="s">
        <v>413</v>
      </c>
      <c r="X153" t="s">
        <v>1059</v>
      </c>
      <c r="Y153">
        <v>27</v>
      </c>
      <c r="Z153">
        <v>27</v>
      </c>
      <c r="AA153">
        <v>5</v>
      </c>
      <c r="AB153">
        <v>5</v>
      </c>
      <c r="AC153">
        <v>12</v>
      </c>
    </row>
    <row r="154" spans="1:29">
      <c r="A154">
        <v>153</v>
      </c>
      <c r="B154" t="s">
        <v>635</v>
      </c>
      <c r="C154" t="s">
        <v>861</v>
      </c>
      <c r="G154" t="s">
        <v>780</v>
      </c>
      <c r="I154" t="s">
        <v>15</v>
      </c>
      <c r="J154" t="s">
        <v>578</v>
      </c>
      <c r="K154">
        <v>0</v>
      </c>
      <c r="N154" t="b">
        <v>1</v>
      </c>
      <c r="O154" t="b">
        <v>1</v>
      </c>
      <c r="P154" t="b">
        <v>0</v>
      </c>
      <c r="Q154">
        <v>17</v>
      </c>
      <c r="R154">
        <v>0</v>
      </c>
      <c r="S154">
        <v>1</v>
      </c>
      <c r="T154">
        <v>0</v>
      </c>
      <c r="U154" t="b">
        <v>1</v>
      </c>
      <c r="V154" t="s">
        <v>412</v>
      </c>
      <c r="W154" t="s">
        <v>413</v>
      </c>
      <c r="X154" t="s">
        <v>1060</v>
      </c>
      <c r="Y154">
        <v>28</v>
      </c>
      <c r="Z154">
        <v>28</v>
      </c>
      <c r="AA154">
        <v>5</v>
      </c>
      <c r="AB154">
        <v>5</v>
      </c>
      <c r="AC154">
        <v>12</v>
      </c>
    </row>
    <row r="155" spans="1:29">
      <c r="A155">
        <v>154</v>
      </c>
      <c r="B155" t="s">
        <v>635</v>
      </c>
      <c r="C155" t="s">
        <v>862</v>
      </c>
      <c r="G155" t="s">
        <v>782</v>
      </c>
      <c r="I155" t="s">
        <v>1139</v>
      </c>
      <c r="J155" t="s">
        <v>618</v>
      </c>
      <c r="K155">
        <v>0</v>
      </c>
      <c r="N155" t="b">
        <v>1</v>
      </c>
      <c r="O155" t="b">
        <v>1</v>
      </c>
      <c r="P155" t="b">
        <v>0</v>
      </c>
      <c r="Q155">
        <v>17</v>
      </c>
      <c r="R155">
        <v>0</v>
      </c>
      <c r="S155">
        <v>1</v>
      </c>
      <c r="T155">
        <v>0</v>
      </c>
      <c r="U155" t="b">
        <v>1</v>
      </c>
      <c r="V155" t="s">
        <v>412</v>
      </c>
      <c r="W155" t="s">
        <v>413</v>
      </c>
      <c r="X155" t="s">
        <v>1061</v>
      </c>
      <c r="Y155">
        <v>35</v>
      </c>
      <c r="Z155">
        <v>35</v>
      </c>
      <c r="AA155">
        <v>9</v>
      </c>
      <c r="AB155">
        <v>9</v>
      </c>
      <c r="AC155">
        <v>12</v>
      </c>
    </row>
    <row r="156" spans="1:29">
      <c r="A156">
        <v>155</v>
      </c>
      <c r="B156" t="s">
        <v>635</v>
      </c>
      <c r="C156" t="s">
        <v>863</v>
      </c>
      <c r="G156" t="s">
        <v>783</v>
      </c>
      <c r="I156" t="s">
        <v>1139</v>
      </c>
      <c r="J156" t="s">
        <v>618</v>
      </c>
      <c r="K156">
        <v>0</v>
      </c>
      <c r="N156" t="b">
        <v>1</v>
      </c>
      <c r="O156" t="b">
        <v>1</v>
      </c>
      <c r="P156" t="b">
        <v>0</v>
      </c>
      <c r="Q156">
        <v>17</v>
      </c>
      <c r="R156">
        <v>0</v>
      </c>
      <c r="S156">
        <v>1</v>
      </c>
      <c r="T156">
        <v>0</v>
      </c>
      <c r="U156" t="b">
        <v>1</v>
      </c>
      <c r="V156" t="s">
        <v>412</v>
      </c>
      <c r="W156" t="s">
        <v>413</v>
      </c>
      <c r="X156" t="s">
        <v>1062</v>
      </c>
      <c r="Y156">
        <v>39</v>
      </c>
      <c r="Z156">
        <v>39</v>
      </c>
      <c r="AA156">
        <v>9</v>
      </c>
      <c r="AB156">
        <v>9</v>
      </c>
      <c r="AC156">
        <v>12</v>
      </c>
    </row>
    <row r="157" spans="1:29">
      <c r="A157">
        <v>156</v>
      </c>
      <c r="B157" t="s">
        <v>635</v>
      </c>
      <c r="C157" t="s">
        <v>864</v>
      </c>
      <c r="G157" t="s">
        <v>784</v>
      </c>
      <c r="I157" t="s">
        <v>1139</v>
      </c>
      <c r="J157" t="s">
        <v>618</v>
      </c>
      <c r="K157">
        <v>0</v>
      </c>
      <c r="N157" t="b">
        <v>1</v>
      </c>
      <c r="O157" t="b">
        <v>1</v>
      </c>
      <c r="P157" t="b">
        <v>0</v>
      </c>
      <c r="Q157">
        <v>17</v>
      </c>
      <c r="R157">
        <v>0</v>
      </c>
      <c r="S157">
        <v>1</v>
      </c>
      <c r="T157">
        <v>0</v>
      </c>
      <c r="U157" t="b">
        <v>1</v>
      </c>
      <c r="V157" t="s">
        <v>412</v>
      </c>
      <c r="W157" t="s">
        <v>413</v>
      </c>
      <c r="X157" t="s">
        <v>1063</v>
      </c>
      <c r="Y157">
        <v>41</v>
      </c>
      <c r="Z157">
        <v>41</v>
      </c>
      <c r="AA157">
        <v>9</v>
      </c>
      <c r="AB157">
        <v>9</v>
      </c>
      <c r="AC157">
        <v>12</v>
      </c>
    </row>
    <row r="158" spans="1:29">
      <c r="A158">
        <v>157</v>
      </c>
      <c r="B158" t="s">
        <v>635</v>
      </c>
      <c r="C158" t="s">
        <v>865</v>
      </c>
      <c r="G158" t="s">
        <v>785</v>
      </c>
      <c r="I158" t="s">
        <v>1139</v>
      </c>
      <c r="J158" t="s">
        <v>618</v>
      </c>
      <c r="K158">
        <v>0</v>
      </c>
      <c r="N158" t="b">
        <v>1</v>
      </c>
      <c r="O158" t="b">
        <v>1</v>
      </c>
      <c r="P158" t="b">
        <v>0</v>
      </c>
      <c r="Q158">
        <v>17</v>
      </c>
      <c r="R158">
        <v>0</v>
      </c>
      <c r="S158">
        <v>1</v>
      </c>
      <c r="T158">
        <v>0</v>
      </c>
      <c r="U158" t="b">
        <v>1</v>
      </c>
      <c r="V158" t="s">
        <v>412</v>
      </c>
      <c r="W158" t="s">
        <v>413</v>
      </c>
      <c r="X158" t="s">
        <v>1064</v>
      </c>
      <c r="Y158">
        <v>45</v>
      </c>
      <c r="Z158">
        <v>45</v>
      </c>
      <c r="AA158">
        <v>9</v>
      </c>
      <c r="AB158">
        <v>9</v>
      </c>
      <c r="AC158">
        <v>12</v>
      </c>
    </row>
    <row r="159" spans="1:29">
      <c r="A159">
        <v>158</v>
      </c>
      <c r="B159" t="s">
        <v>635</v>
      </c>
      <c r="C159" t="s">
        <v>866</v>
      </c>
      <c r="D159" t="s">
        <v>825</v>
      </c>
      <c r="E159" t="s">
        <v>826</v>
      </c>
      <c r="G159" t="s">
        <v>786</v>
      </c>
      <c r="I159" t="s">
        <v>1139</v>
      </c>
      <c r="J159" t="s">
        <v>578</v>
      </c>
      <c r="K159">
        <v>0</v>
      </c>
      <c r="N159" t="b">
        <v>1</v>
      </c>
      <c r="O159" t="b">
        <v>1</v>
      </c>
      <c r="P159" t="b">
        <v>0</v>
      </c>
      <c r="Q159">
        <v>17</v>
      </c>
      <c r="R159">
        <v>0</v>
      </c>
      <c r="S159">
        <v>1</v>
      </c>
      <c r="T159">
        <v>0</v>
      </c>
      <c r="U159" t="b">
        <v>1</v>
      </c>
      <c r="V159" t="s">
        <v>412</v>
      </c>
      <c r="W159" t="s">
        <v>413</v>
      </c>
      <c r="X159" t="s">
        <v>1234</v>
      </c>
      <c r="Y159">
        <v>47</v>
      </c>
      <c r="Z159">
        <v>47</v>
      </c>
      <c r="AA159">
        <v>9</v>
      </c>
      <c r="AB159">
        <v>9</v>
      </c>
      <c r="AC159">
        <v>12</v>
      </c>
    </row>
    <row r="160" spans="1:29">
      <c r="A160">
        <v>159</v>
      </c>
      <c r="B160" t="s">
        <v>635</v>
      </c>
      <c r="C160" t="s">
        <v>867</v>
      </c>
      <c r="G160" t="s">
        <v>787</v>
      </c>
      <c r="I160" t="s">
        <v>1139</v>
      </c>
      <c r="J160" t="s">
        <v>618</v>
      </c>
      <c r="K160">
        <v>0</v>
      </c>
      <c r="N160" t="b">
        <v>1</v>
      </c>
      <c r="O160" t="b">
        <v>1</v>
      </c>
      <c r="P160" t="b">
        <v>0</v>
      </c>
      <c r="Q160">
        <v>17</v>
      </c>
      <c r="R160">
        <v>0</v>
      </c>
      <c r="S160">
        <v>1</v>
      </c>
      <c r="T160">
        <v>0</v>
      </c>
      <c r="U160" t="b">
        <v>1</v>
      </c>
      <c r="V160" t="s">
        <v>412</v>
      </c>
      <c r="W160" t="s">
        <v>413</v>
      </c>
      <c r="X160" t="s">
        <v>1065</v>
      </c>
      <c r="Y160">
        <v>51</v>
      </c>
      <c r="Z160">
        <v>51</v>
      </c>
      <c r="AA160">
        <v>9</v>
      </c>
      <c r="AB160">
        <v>9</v>
      </c>
      <c r="AC160">
        <v>12</v>
      </c>
    </row>
    <row r="161" spans="1:29">
      <c r="A161">
        <v>160</v>
      </c>
      <c r="B161" t="s">
        <v>635</v>
      </c>
      <c r="C161" t="s">
        <v>868</v>
      </c>
      <c r="G161" t="s">
        <v>734</v>
      </c>
      <c r="J161" t="s">
        <v>578</v>
      </c>
      <c r="K161">
        <v>0</v>
      </c>
      <c r="N161" t="b">
        <v>1</v>
      </c>
      <c r="O161" t="b">
        <v>1</v>
      </c>
      <c r="P161" t="b">
        <v>0</v>
      </c>
      <c r="Q161">
        <v>17</v>
      </c>
      <c r="R161">
        <v>0</v>
      </c>
      <c r="S161">
        <v>1</v>
      </c>
      <c r="T161">
        <v>2</v>
      </c>
      <c r="U161" t="b">
        <v>1</v>
      </c>
      <c r="V161" t="s">
        <v>412</v>
      </c>
      <c r="W161" t="s">
        <v>413</v>
      </c>
      <c r="X161" t="s">
        <v>1066</v>
      </c>
      <c r="Y161">
        <v>58</v>
      </c>
      <c r="Z161">
        <v>58</v>
      </c>
      <c r="AA161">
        <v>2</v>
      </c>
      <c r="AB161">
        <v>2</v>
      </c>
      <c r="AC161">
        <v>12</v>
      </c>
    </row>
    <row r="162" spans="1:29">
      <c r="A162">
        <v>161</v>
      </c>
      <c r="B162" t="s">
        <v>635</v>
      </c>
      <c r="C162" t="s">
        <v>869</v>
      </c>
      <c r="G162" t="s">
        <v>734</v>
      </c>
      <c r="J162" t="s">
        <v>578</v>
      </c>
      <c r="K162">
        <v>0</v>
      </c>
      <c r="N162" t="b">
        <v>1</v>
      </c>
      <c r="O162" t="b">
        <v>1</v>
      </c>
      <c r="P162" t="b">
        <v>0</v>
      </c>
      <c r="Q162">
        <v>17</v>
      </c>
      <c r="R162">
        <v>0</v>
      </c>
      <c r="S162">
        <v>1</v>
      </c>
      <c r="T162">
        <v>2</v>
      </c>
      <c r="U162" t="b">
        <v>1</v>
      </c>
      <c r="V162" t="s">
        <v>412</v>
      </c>
      <c r="W162" t="s">
        <v>413</v>
      </c>
      <c r="X162" t="s">
        <v>1067</v>
      </c>
      <c r="Y162">
        <v>59</v>
      </c>
      <c r="Z162">
        <v>59</v>
      </c>
      <c r="AA162">
        <v>2</v>
      </c>
      <c r="AB162">
        <v>2</v>
      </c>
      <c r="AC162">
        <v>12</v>
      </c>
    </row>
    <row r="163" spans="1:29">
      <c r="A163">
        <v>162</v>
      </c>
      <c r="B163" t="s">
        <v>635</v>
      </c>
      <c r="C163" t="s">
        <v>870</v>
      </c>
      <c r="G163" t="s">
        <v>734</v>
      </c>
      <c r="J163" t="s">
        <v>578</v>
      </c>
      <c r="K163">
        <v>0</v>
      </c>
      <c r="N163" t="b">
        <v>1</v>
      </c>
      <c r="O163" t="b">
        <v>1</v>
      </c>
      <c r="P163" t="b">
        <v>0</v>
      </c>
      <c r="Q163">
        <v>17</v>
      </c>
      <c r="R163">
        <v>0</v>
      </c>
      <c r="S163">
        <v>1</v>
      </c>
      <c r="T163">
        <v>12</v>
      </c>
      <c r="U163" t="b">
        <v>1</v>
      </c>
      <c r="V163" t="s">
        <v>412</v>
      </c>
      <c r="W163" t="s">
        <v>413</v>
      </c>
      <c r="X163" t="s">
        <v>1068</v>
      </c>
      <c r="Y163">
        <v>68</v>
      </c>
      <c r="Z163">
        <v>68</v>
      </c>
      <c r="AA163">
        <v>2</v>
      </c>
      <c r="AB163">
        <v>2</v>
      </c>
      <c r="AC163">
        <v>12</v>
      </c>
    </row>
    <row r="164" spans="1:29">
      <c r="A164">
        <v>163</v>
      </c>
      <c r="B164" t="s">
        <v>635</v>
      </c>
      <c r="C164" t="s">
        <v>871</v>
      </c>
      <c r="G164" t="s">
        <v>734</v>
      </c>
      <c r="J164" t="s">
        <v>578</v>
      </c>
      <c r="K164">
        <v>0</v>
      </c>
      <c r="N164" t="b">
        <v>1</v>
      </c>
      <c r="O164" t="b">
        <v>1</v>
      </c>
      <c r="P164" t="b">
        <v>0</v>
      </c>
      <c r="Q164">
        <v>17</v>
      </c>
      <c r="R164">
        <v>0</v>
      </c>
      <c r="S164">
        <v>1</v>
      </c>
      <c r="T164">
        <v>12</v>
      </c>
      <c r="U164" t="b">
        <v>1</v>
      </c>
      <c r="V164" t="s">
        <v>412</v>
      </c>
      <c r="W164" t="s">
        <v>413</v>
      </c>
      <c r="X164" t="s">
        <v>1069</v>
      </c>
      <c r="Y164">
        <v>69</v>
      </c>
      <c r="Z164">
        <v>69</v>
      </c>
      <c r="AA164">
        <v>2</v>
      </c>
      <c r="AB164">
        <v>2</v>
      </c>
      <c r="AC164">
        <v>12</v>
      </c>
    </row>
    <row r="165" spans="1:29">
      <c r="A165">
        <v>164</v>
      </c>
      <c r="B165" t="s">
        <v>635</v>
      </c>
      <c r="C165" t="s">
        <v>872</v>
      </c>
      <c r="G165" t="s">
        <v>873</v>
      </c>
      <c r="I165" t="s">
        <v>734</v>
      </c>
      <c r="J165" t="s">
        <v>618</v>
      </c>
      <c r="K165">
        <v>0</v>
      </c>
      <c r="N165" t="b">
        <v>1</v>
      </c>
      <c r="O165" t="b">
        <v>1</v>
      </c>
      <c r="P165" t="b">
        <v>0</v>
      </c>
      <c r="Q165">
        <v>17</v>
      </c>
      <c r="R165">
        <v>0</v>
      </c>
      <c r="S165">
        <v>1</v>
      </c>
      <c r="T165">
        <v>0</v>
      </c>
      <c r="U165" t="b">
        <v>1</v>
      </c>
      <c r="V165" t="s">
        <v>412</v>
      </c>
      <c r="W165" t="s">
        <v>413</v>
      </c>
      <c r="X165" t="s">
        <v>1072</v>
      </c>
      <c r="Y165">
        <v>61</v>
      </c>
      <c r="Z165">
        <v>61</v>
      </c>
      <c r="AA165">
        <v>9</v>
      </c>
      <c r="AB165">
        <v>9</v>
      </c>
      <c r="AC165">
        <v>12</v>
      </c>
    </row>
    <row r="166" spans="1:29">
      <c r="A166">
        <v>165</v>
      </c>
      <c r="B166" t="s">
        <v>635</v>
      </c>
      <c r="C166" t="s">
        <v>874</v>
      </c>
      <c r="G166" t="s">
        <v>875</v>
      </c>
      <c r="I166" t="s">
        <v>734</v>
      </c>
      <c r="J166" t="s">
        <v>618</v>
      </c>
      <c r="K166">
        <v>0</v>
      </c>
      <c r="N166" t="b">
        <v>1</v>
      </c>
      <c r="O166" t="b">
        <v>1</v>
      </c>
      <c r="P166" t="b">
        <v>0</v>
      </c>
      <c r="Q166">
        <v>17</v>
      </c>
      <c r="R166">
        <v>0</v>
      </c>
      <c r="S166">
        <v>1</v>
      </c>
      <c r="T166">
        <v>0</v>
      </c>
      <c r="U166" t="b">
        <v>1</v>
      </c>
      <c r="V166" t="s">
        <v>412</v>
      </c>
      <c r="W166" t="s">
        <v>413</v>
      </c>
      <c r="X166" t="s">
        <v>1073</v>
      </c>
      <c r="Y166">
        <v>63</v>
      </c>
      <c r="Z166">
        <v>63</v>
      </c>
      <c r="AA166">
        <v>9</v>
      </c>
      <c r="AB166">
        <v>9</v>
      </c>
      <c r="AC166">
        <v>12</v>
      </c>
    </row>
    <row r="167" spans="1:29">
      <c r="A167">
        <v>166</v>
      </c>
      <c r="B167" t="s">
        <v>635</v>
      </c>
      <c r="C167" t="s">
        <v>876</v>
      </c>
      <c r="G167" t="s">
        <v>734</v>
      </c>
      <c r="J167" t="s">
        <v>578</v>
      </c>
      <c r="K167">
        <v>0</v>
      </c>
      <c r="N167" t="b">
        <v>1</v>
      </c>
      <c r="O167" t="b">
        <v>1</v>
      </c>
      <c r="P167" t="b">
        <v>0</v>
      </c>
      <c r="Q167">
        <v>17</v>
      </c>
      <c r="R167">
        <v>0</v>
      </c>
      <c r="S167">
        <v>1</v>
      </c>
      <c r="T167">
        <v>12</v>
      </c>
      <c r="U167" t="b">
        <v>1</v>
      </c>
      <c r="V167" t="s">
        <v>412</v>
      </c>
      <c r="W167" t="s">
        <v>413</v>
      </c>
      <c r="X167" t="s">
        <v>1070</v>
      </c>
      <c r="Y167">
        <v>68</v>
      </c>
      <c r="Z167">
        <v>68</v>
      </c>
      <c r="AA167">
        <v>7</v>
      </c>
      <c r="AB167">
        <v>7</v>
      </c>
      <c r="AC167">
        <v>12</v>
      </c>
    </row>
    <row r="168" spans="1:29">
      <c r="A168">
        <v>167</v>
      </c>
      <c r="B168" t="s">
        <v>635</v>
      </c>
      <c r="C168" t="s">
        <v>877</v>
      </c>
      <c r="G168" t="s">
        <v>734</v>
      </c>
      <c r="J168" t="s">
        <v>578</v>
      </c>
      <c r="K168">
        <v>0</v>
      </c>
      <c r="N168" t="b">
        <v>1</v>
      </c>
      <c r="O168" t="b">
        <v>1</v>
      </c>
      <c r="P168" t="b">
        <v>0</v>
      </c>
      <c r="Q168">
        <v>17</v>
      </c>
      <c r="R168">
        <v>0</v>
      </c>
      <c r="S168">
        <v>1</v>
      </c>
      <c r="T168">
        <v>12</v>
      </c>
      <c r="U168" t="b">
        <v>1</v>
      </c>
      <c r="V168" t="s">
        <v>412</v>
      </c>
      <c r="W168" t="s">
        <v>413</v>
      </c>
      <c r="X168" t="s">
        <v>1071</v>
      </c>
      <c r="Y168">
        <v>69</v>
      </c>
      <c r="Z168">
        <v>69</v>
      </c>
      <c r="AA168">
        <v>7</v>
      </c>
      <c r="AB168">
        <v>7</v>
      </c>
      <c r="AC168">
        <v>12</v>
      </c>
    </row>
    <row r="169" spans="1:29">
      <c r="A169">
        <v>168</v>
      </c>
      <c r="B169" t="s">
        <v>635</v>
      </c>
      <c r="C169" t="s">
        <v>878</v>
      </c>
      <c r="G169" t="s">
        <v>734</v>
      </c>
      <c r="J169" t="s">
        <v>578</v>
      </c>
      <c r="K169">
        <v>0</v>
      </c>
      <c r="N169" t="b">
        <v>1</v>
      </c>
      <c r="O169" t="b">
        <v>1</v>
      </c>
      <c r="P169" t="b">
        <v>0</v>
      </c>
      <c r="Q169">
        <v>17</v>
      </c>
      <c r="R169">
        <v>0</v>
      </c>
      <c r="S169">
        <v>1</v>
      </c>
      <c r="T169">
        <v>12</v>
      </c>
      <c r="U169" t="b">
        <v>1</v>
      </c>
      <c r="V169" t="s">
        <v>412</v>
      </c>
      <c r="W169" t="s">
        <v>413</v>
      </c>
      <c r="X169" t="s">
        <v>1074</v>
      </c>
      <c r="Y169">
        <v>68</v>
      </c>
      <c r="Z169">
        <v>68</v>
      </c>
      <c r="AA169">
        <v>9</v>
      </c>
      <c r="AB169">
        <v>9</v>
      </c>
      <c r="AC169">
        <v>12</v>
      </c>
    </row>
    <row r="170" spans="1:29">
      <c r="A170">
        <v>169</v>
      </c>
      <c r="B170" t="s">
        <v>635</v>
      </c>
      <c r="C170" t="s">
        <v>879</v>
      </c>
      <c r="G170" t="s">
        <v>734</v>
      </c>
      <c r="J170" t="s">
        <v>578</v>
      </c>
      <c r="K170">
        <v>0</v>
      </c>
      <c r="N170" t="b">
        <v>1</v>
      </c>
      <c r="O170" t="b">
        <v>1</v>
      </c>
      <c r="P170" t="b">
        <v>0</v>
      </c>
      <c r="Q170">
        <v>17</v>
      </c>
      <c r="R170">
        <v>0</v>
      </c>
      <c r="S170">
        <v>1</v>
      </c>
      <c r="T170">
        <v>12</v>
      </c>
      <c r="U170" t="b">
        <v>1</v>
      </c>
      <c r="V170" t="s">
        <v>412</v>
      </c>
      <c r="W170" t="s">
        <v>413</v>
      </c>
      <c r="X170" t="s">
        <v>1075</v>
      </c>
      <c r="Y170">
        <v>69</v>
      </c>
      <c r="Z170">
        <v>69</v>
      </c>
      <c r="AA170">
        <v>9</v>
      </c>
      <c r="AB170">
        <v>9</v>
      </c>
      <c r="AC170">
        <v>12</v>
      </c>
    </row>
    <row r="171" spans="1:29">
      <c r="A171">
        <v>170</v>
      </c>
      <c r="B171" t="s">
        <v>635</v>
      </c>
      <c r="C171" t="s">
        <v>880</v>
      </c>
      <c r="G171" t="s">
        <v>1192</v>
      </c>
      <c r="I171" t="s">
        <v>734</v>
      </c>
      <c r="J171" t="s">
        <v>586</v>
      </c>
      <c r="K171">
        <v>0</v>
      </c>
      <c r="N171" t="b">
        <v>1</v>
      </c>
      <c r="O171" t="b">
        <v>1</v>
      </c>
      <c r="P171" t="b">
        <v>0</v>
      </c>
      <c r="Q171">
        <v>17</v>
      </c>
      <c r="R171">
        <v>0</v>
      </c>
      <c r="S171">
        <v>1</v>
      </c>
      <c r="T171">
        <v>0</v>
      </c>
      <c r="U171" t="b">
        <v>1</v>
      </c>
      <c r="V171" t="s">
        <v>412</v>
      </c>
      <c r="W171" t="s">
        <v>413</v>
      </c>
      <c r="X171" t="s">
        <v>1230</v>
      </c>
      <c r="Y171">
        <v>83</v>
      </c>
      <c r="Z171">
        <v>83</v>
      </c>
      <c r="AA171">
        <v>9</v>
      </c>
      <c r="AB171">
        <v>9</v>
      </c>
      <c r="AC171">
        <v>12</v>
      </c>
    </row>
    <row r="172" spans="1:29">
      <c r="A172">
        <v>171</v>
      </c>
      <c r="B172" t="s">
        <v>635</v>
      </c>
      <c r="C172" t="s">
        <v>881</v>
      </c>
      <c r="G172" t="s">
        <v>790</v>
      </c>
      <c r="J172" t="s">
        <v>618</v>
      </c>
      <c r="K172">
        <v>0</v>
      </c>
      <c r="N172" t="b">
        <v>1</v>
      </c>
      <c r="O172" t="b">
        <v>1</v>
      </c>
      <c r="P172" t="b">
        <v>0</v>
      </c>
      <c r="Q172">
        <v>17</v>
      </c>
      <c r="R172">
        <v>0</v>
      </c>
      <c r="S172">
        <v>1</v>
      </c>
      <c r="T172">
        <v>14</v>
      </c>
      <c r="U172" t="b">
        <v>1</v>
      </c>
      <c r="V172" t="s">
        <v>412</v>
      </c>
      <c r="W172" t="s">
        <v>413</v>
      </c>
      <c r="X172" t="s">
        <v>1076</v>
      </c>
      <c r="Y172">
        <v>87</v>
      </c>
      <c r="Z172">
        <v>87</v>
      </c>
      <c r="AA172">
        <v>9</v>
      </c>
      <c r="AB172">
        <v>9</v>
      </c>
      <c r="AC172">
        <v>12</v>
      </c>
    </row>
    <row r="173" spans="1:29">
      <c r="A173">
        <v>172</v>
      </c>
      <c r="B173" t="s">
        <v>635</v>
      </c>
      <c r="C173" t="s">
        <v>882</v>
      </c>
      <c r="G173" t="s">
        <v>792</v>
      </c>
      <c r="J173" t="s">
        <v>578</v>
      </c>
      <c r="K173">
        <v>0</v>
      </c>
      <c r="N173" t="b">
        <v>1</v>
      </c>
      <c r="O173" t="b">
        <v>1</v>
      </c>
      <c r="P173" t="b">
        <v>0</v>
      </c>
      <c r="Q173">
        <v>17</v>
      </c>
      <c r="R173">
        <v>0</v>
      </c>
      <c r="S173">
        <v>1</v>
      </c>
      <c r="T173">
        <v>2</v>
      </c>
      <c r="U173" t="b">
        <v>1</v>
      </c>
      <c r="V173" t="s">
        <v>412</v>
      </c>
      <c r="W173" t="s">
        <v>413</v>
      </c>
      <c r="X173" t="s">
        <v>1077</v>
      </c>
      <c r="Y173">
        <v>94</v>
      </c>
      <c r="Z173">
        <v>94</v>
      </c>
      <c r="AA173">
        <v>2</v>
      </c>
      <c r="AB173">
        <v>2</v>
      </c>
      <c r="AC173">
        <v>12</v>
      </c>
    </row>
    <row r="174" spans="1:29">
      <c r="A174">
        <v>173</v>
      </c>
      <c r="B174" t="s">
        <v>635</v>
      </c>
      <c r="C174" t="s">
        <v>883</v>
      </c>
      <c r="G174" t="s">
        <v>794</v>
      </c>
      <c r="J174" t="s">
        <v>578</v>
      </c>
      <c r="K174">
        <v>0</v>
      </c>
      <c r="N174" t="b">
        <v>1</v>
      </c>
      <c r="O174" t="b">
        <v>1</v>
      </c>
      <c r="P174" t="b">
        <v>0</v>
      </c>
      <c r="Q174">
        <v>17</v>
      </c>
      <c r="R174">
        <v>0</v>
      </c>
      <c r="S174">
        <v>1</v>
      </c>
      <c r="T174">
        <v>2</v>
      </c>
      <c r="U174" t="b">
        <v>1</v>
      </c>
      <c r="V174" t="s">
        <v>412</v>
      </c>
      <c r="W174" t="s">
        <v>413</v>
      </c>
      <c r="X174" t="s">
        <v>1078</v>
      </c>
      <c r="Y174">
        <v>95</v>
      </c>
      <c r="Z174">
        <v>95</v>
      </c>
      <c r="AA174">
        <v>2</v>
      </c>
      <c r="AB174">
        <v>2</v>
      </c>
      <c r="AC174">
        <v>12</v>
      </c>
    </row>
    <row r="175" spans="1:29">
      <c r="A175">
        <v>174</v>
      </c>
      <c r="B175" t="s">
        <v>635</v>
      </c>
      <c r="C175" t="s">
        <v>884</v>
      </c>
      <c r="G175" t="s">
        <v>796</v>
      </c>
      <c r="J175" t="s">
        <v>578</v>
      </c>
      <c r="K175">
        <v>0</v>
      </c>
      <c r="N175" t="b">
        <v>1</v>
      </c>
      <c r="O175" t="b">
        <v>1</v>
      </c>
      <c r="P175" t="b">
        <v>0</v>
      </c>
      <c r="Q175">
        <v>17</v>
      </c>
      <c r="R175">
        <v>0</v>
      </c>
      <c r="S175">
        <v>1</v>
      </c>
      <c r="T175">
        <v>2</v>
      </c>
      <c r="U175" t="b">
        <v>1</v>
      </c>
      <c r="V175" t="s">
        <v>412</v>
      </c>
      <c r="W175" t="s">
        <v>413</v>
      </c>
      <c r="X175" t="s">
        <v>1079</v>
      </c>
      <c r="Y175">
        <v>96</v>
      </c>
      <c r="Z175">
        <v>96</v>
      </c>
      <c r="AA175">
        <v>2</v>
      </c>
      <c r="AB175">
        <v>2</v>
      </c>
      <c r="AC175">
        <v>12</v>
      </c>
    </row>
    <row r="176" spans="1:29">
      <c r="A176">
        <v>175</v>
      </c>
      <c r="B176" t="s">
        <v>635</v>
      </c>
      <c r="C176" t="s">
        <v>885</v>
      </c>
      <c r="G176" t="s">
        <v>734</v>
      </c>
      <c r="J176" t="s">
        <v>578</v>
      </c>
      <c r="K176">
        <v>0</v>
      </c>
      <c r="N176" t="b">
        <v>1</v>
      </c>
      <c r="O176" t="b">
        <v>1</v>
      </c>
      <c r="P176" t="b">
        <v>0</v>
      </c>
      <c r="Q176">
        <v>17</v>
      </c>
      <c r="R176">
        <v>0</v>
      </c>
      <c r="S176">
        <v>1</v>
      </c>
      <c r="T176">
        <v>3</v>
      </c>
      <c r="U176" t="b">
        <v>1</v>
      </c>
      <c r="V176" t="s">
        <v>412</v>
      </c>
      <c r="W176" t="s">
        <v>413</v>
      </c>
      <c r="X176" t="s">
        <v>1080</v>
      </c>
      <c r="Y176">
        <v>102</v>
      </c>
      <c r="Z176">
        <v>102</v>
      </c>
      <c r="AA176">
        <v>2</v>
      </c>
      <c r="AB176">
        <v>2</v>
      </c>
      <c r="AC176">
        <v>12</v>
      </c>
    </row>
    <row r="177" spans="1:29">
      <c r="A177">
        <v>176</v>
      </c>
      <c r="B177" t="s">
        <v>635</v>
      </c>
      <c r="C177" t="s">
        <v>886</v>
      </c>
      <c r="G177" t="s">
        <v>734</v>
      </c>
      <c r="J177" t="s">
        <v>578</v>
      </c>
      <c r="K177">
        <v>0</v>
      </c>
      <c r="N177" t="b">
        <v>1</v>
      </c>
      <c r="O177" t="b">
        <v>1</v>
      </c>
      <c r="P177" t="b">
        <v>0</v>
      </c>
      <c r="Q177">
        <v>17</v>
      </c>
      <c r="R177">
        <v>0</v>
      </c>
      <c r="S177">
        <v>1</v>
      </c>
      <c r="T177">
        <v>6</v>
      </c>
      <c r="U177" t="b">
        <v>1</v>
      </c>
      <c r="V177" t="s">
        <v>412</v>
      </c>
      <c r="W177" t="s">
        <v>413</v>
      </c>
      <c r="X177" t="s">
        <v>1081</v>
      </c>
      <c r="Y177">
        <v>105</v>
      </c>
      <c r="Z177">
        <v>105</v>
      </c>
      <c r="AA177">
        <v>2</v>
      </c>
      <c r="AB177">
        <v>2</v>
      </c>
      <c r="AC177">
        <v>12</v>
      </c>
    </row>
    <row r="178" spans="1:29">
      <c r="A178">
        <v>177</v>
      </c>
      <c r="B178" t="s">
        <v>635</v>
      </c>
      <c r="C178" t="s">
        <v>887</v>
      </c>
      <c r="G178" t="s">
        <v>734</v>
      </c>
      <c r="J178" t="s">
        <v>578</v>
      </c>
      <c r="K178">
        <v>0</v>
      </c>
      <c r="N178" t="b">
        <v>1</v>
      </c>
      <c r="O178" t="b">
        <v>1</v>
      </c>
      <c r="P178" t="b">
        <v>0</v>
      </c>
      <c r="Q178">
        <v>17</v>
      </c>
      <c r="R178">
        <v>0</v>
      </c>
      <c r="S178">
        <v>1</v>
      </c>
      <c r="T178">
        <v>3</v>
      </c>
      <c r="U178" t="b">
        <v>1</v>
      </c>
      <c r="V178" t="s">
        <v>412</v>
      </c>
      <c r="W178" t="s">
        <v>413</v>
      </c>
      <c r="X178" t="s">
        <v>1082</v>
      </c>
      <c r="Y178">
        <v>102</v>
      </c>
      <c r="Z178">
        <v>102</v>
      </c>
      <c r="AA178">
        <v>5</v>
      </c>
      <c r="AB178">
        <v>5</v>
      </c>
      <c r="AC178">
        <v>12</v>
      </c>
    </row>
    <row r="179" spans="1:29">
      <c r="A179">
        <v>178</v>
      </c>
      <c r="B179" t="s">
        <v>635</v>
      </c>
      <c r="C179" t="s">
        <v>888</v>
      </c>
      <c r="G179" t="s">
        <v>734</v>
      </c>
      <c r="J179" t="s">
        <v>578</v>
      </c>
      <c r="K179">
        <v>0</v>
      </c>
      <c r="N179" t="b">
        <v>1</v>
      </c>
      <c r="O179" t="b">
        <v>1</v>
      </c>
      <c r="P179" t="b">
        <v>0</v>
      </c>
      <c r="Q179">
        <v>17</v>
      </c>
      <c r="R179">
        <v>0</v>
      </c>
      <c r="S179">
        <v>1</v>
      </c>
      <c r="T179">
        <v>6</v>
      </c>
      <c r="U179" t="b">
        <v>1</v>
      </c>
      <c r="V179" t="s">
        <v>412</v>
      </c>
      <c r="W179" t="s">
        <v>413</v>
      </c>
      <c r="X179" t="s">
        <v>1083</v>
      </c>
      <c r="Y179">
        <v>105</v>
      </c>
      <c r="Z179">
        <v>105</v>
      </c>
      <c r="AA179">
        <v>5</v>
      </c>
      <c r="AB179">
        <v>5</v>
      </c>
      <c r="AC179">
        <v>12</v>
      </c>
    </row>
    <row r="180" spans="1:29">
      <c r="A180">
        <v>179</v>
      </c>
      <c r="B180" t="s">
        <v>635</v>
      </c>
      <c r="C180" t="s">
        <v>889</v>
      </c>
      <c r="G180" t="s">
        <v>734</v>
      </c>
      <c r="J180" t="s">
        <v>580</v>
      </c>
      <c r="K180">
        <v>0</v>
      </c>
      <c r="N180" t="b">
        <v>1</v>
      </c>
      <c r="O180" t="b">
        <v>1</v>
      </c>
      <c r="P180" t="b">
        <v>0</v>
      </c>
      <c r="Q180">
        <v>17</v>
      </c>
      <c r="R180">
        <v>0</v>
      </c>
      <c r="S180">
        <v>1</v>
      </c>
      <c r="T180">
        <v>3</v>
      </c>
      <c r="U180" t="b">
        <v>1</v>
      </c>
      <c r="V180" t="s">
        <v>412</v>
      </c>
      <c r="W180" t="s">
        <v>413</v>
      </c>
      <c r="X180" t="s">
        <v>1084</v>
      </c>
      <c r="Y180">
        <v>102</v>
      </c>
      <c r="Z180">
        <v>102</v>
      </c>
      <c r="AA180">
        <v>11</v>
      </c>
      <c r="AB180">
        <v>11</v>
      </c>
      <c r="AC180">
        <v>12</v>
      </c>
    </row>
    <row r="181" spans="1:29">
      <c r="A181">
        <v>180</v>
      </c>
      <c r="B181" t="s">
        <v>635</v>
      </c>
      <c r="C181" t="s">
        <v>890</v>
      </c>
      <c r="G181" t="s">
        <v>734</v>
      </c>
      <c r="J181" t="s">
        <v>578</v>
      </c>
      <c r="K181">
        <v>0</v>
      </c>
      <c r="N181" t="b">
        <v>1</v>
      </c>
      <c r="O181" t="b">
        <v>1</v>
      </c>
      <c r="P181" t="b">
        <v>0</v>
      </c>
      <c r="Q181">
        <v>17</v>
      </c>
      <c r="R181">
        <v>0</v>
      </c>
      <c r="S181">
        <v>1</v>
      </c>
      <c r="T181">
        <v>6</v>
      </c>
      <c r="U181" t="b">
        <v>1</v>
      </c>
      <c r="V181" t="s">
        <v>412</v>
      </c>
      <c r="W181" t="s">
        <v>413</v>
      </c>
      <c r="X181" t="s">
        <v>1085</v>
      </c>
      <c r="Y181">
        <v>105</v>
      </c>
      <c r="Z181">
        <v>105</v>
      </c>
      <c r="AA181">
        <v>11</v>
      </c>
      <c r="AB181">
        <v>11</v>
      </c>
      <c r="AC181">
        <v>12</v>
      </c>
    </row>
    <row r="182" spans="1:29">
      <c r="A182">
        <v>181</v>
      </c>
      <c r="B182" t="s">
        <v>635</v>
      </c>
      <c r="C182" t="s">
        <v>891</v>
      </c>
      <c r="I182" t="s">
        <v>67</v>
      </c>
      <c r="J182" t="s">
        <v>578</v>
      </c>
      <c r="K182">
        <v>0</v>
      </c>
      <c r="N182" t="b">
        <v>1</v>
      </c>
      <c r="O182" t="b">
        <v>1</v>
      </c>
      <c r="P182" t="b">
        <v>0</v>
      </c>
      <c r="Q182">
        <v>17</v>
      </c>
      <c r="R182">
        <v>2</v>
      </c>
      <c r="S182">
        <v>1</v>
      </c>
      <c r="T182">
        <v>0</v>
      </c>
      <c r="U182" t="b">
        <v>1</v>
      </c>
      <c r="V182" t="s">
        <v>412</v>
      </c>
      <c r="W182" t="s">
        <v>413</v>
      </c>
      <c r="X182" t="s">
        <v>1086</v>
      </c>
      <c r="Y182">
        <v>112</v>
      </c>
      <c r="Z182">
        <v>112</v>
      </c>
      <c r="AA182">
        <v>3</v>
      </c>
      <c r="AB182">
        <v>3</v>
      </c>
      <c r="AC182">
        <v>12</v>
      </c>
    </row>
    <row r="183" spans="1:29">
      <c r="A183">
        <v>182</v>
      </c>
      <c r="B183" t="s">
        <v>635</v>
      </c>
      <c r="C183" t="s">
        <v>892</v>
      </c>
      <c r="I183" t="s">
        <v>67</v>
      </c>
      <c r="J183" t="s">
        <v>578</v>
      </c>
      <c r="K183">
        <v>0</v>
      </c>
      <c r="N183" t="b">
        <v>1</v>
      </c>
      <c r="O183" t="b">
        <v>1</v>
      </c>
      <c r="P183" t="b">
        <v>0</v>
      </c>
      <c r="Q183">
        <v>17</v>
      </c>
      <c r="R183">
        <v>2</v>
      </c>
      <c r="S183">
        <v>1</v>
      </c>
      <c r="T183">
        <v>0</v>
      </c>
      <c r="U183" t="b">
        <v>1</v>
      </c>
      <c r="V183" t="s">
        <v>412</v>
      </c>
      <c r="W183" t="s">
        <v>413</v>
      </c>
      <c r="X183" t="s">
        <v>1087</v>
      </c>
      <c r="Y183">
        <v>113</v>
      </c>
      <c r="Z183">
        <v>113</v>
      </c>
      <c r="AA183">
        <v>3</v>
      </c>
      <c r="AB183">
        <v>3</v>
      </c>
      <c r="AC183">
        <v>12</v>
      </c>
    </row>
    <row r="184" spans="1:29">
      <c r="A184">
        <v>183</v>
      </c>
      <c r="B184" t="s">
        <v>635</v>
      </c>
      <c r="C184" t="s">
        <v>893</v>
      </c>
      <c r="I184" t="s">
        <v>67</v>
      </c>
      <c r="J184" t="s">
        <v>576</v>
      </c>
      <c r="K184">
        <v>0</v>
      </c>
      <c r="N184" t="b">
        <v>1</v>
      </c>
      <c r="O184" t="b">
        <v>1</v>
      </c>
      <c r="P184" t="b">
        <v>0</v>
      </c>
      <c r="Q184">
        <v>17</v>
      </c>
      <c r="R184">
        <v>2</v>
      </c>
      <c r="S184">
        <v>1</v>
      </c>
      <c r="T184">
        <v>0</v>
      </c>
      <c r="U184" t="b">
        <v>1</v>
      </c>
      <c r="V184" t="s">
        <v>412</v>
      </c>
      <c r="W184" t="s">
        <v>413</v>
      </c>
      <c r="X184" t="s">
        <v>1088</v>
      </c>
      <c r="Y184">
        <v>114</v>
      </c>
      <c r="Z184">
        <v>114</v>
      </c>
      <c r="AA184">
        <v>3</v>
      </c>
      <c r="AB184">
        <v>3</v>
      </c>
      <c r="AC184">
        <v>12</v>
      </c>
    </row>
    <row r="185" spans="1:29">
      <c r="A185">
        <v>184</v>
      </c>
      <c r="B185" t="s">
        <v>635</v>
      </c>
      <c r="C185" t="s">
        <v>894</v>
      </c>
      <c r="I185" t="s">
        <v>67</v>
      </c>
      <c r="J185" t="s">
        <v>578</v>
      </c>
      <c r="K185">
        <v>0</v>
      </c>
      <c r="N185" t="b">
        <v>1</v>
      </c>
      <c r="O185" t="b">
        <v>1</v>
      </c>
      <c r="P185" t="b">
        <v>0</v>
      </c>
      <c r="Q185">
        <v>17</v>
      </c>
      <c r="R185">
        <v>2</v>
      </c>
      <c r="S185">
        <v>1</v>
      </c>
      <c r="T185">
        <v>0</v>
      </c>
      <c r="U185" t="b">
        <v>1</v>
      </c>
      <c r="V185" t="s">
        <v>412</v>
      </c>
      <c r="W185" t="s">
        <v>413</v>
      </c>
      <c r="X185" t="s">
        <v>1089</v>
      </c>
      <c r="Y185">
        <v>115</v>
      </c>
      <c r="Z185">
        <v>115</v>
      </c>
      <c r="AA185">
        <v>3</v>
      </c>
      <c r="AB185">
        <v>3</v>
      </c>
      <c r="AC185">
        <v>12</v>
      </c>
    </row>
    <row r="186" spans="1:29">
      <c r="A186">
        <v>185</v>
      </c>
      <c r="B186" t="s">
        <v>635</v>
      </c>
      <c r="C186" t="s">
        <v>895</v>
      </c>
      <c r="I186" t="s">
        <v>67</v>
      </c>
      <c r="J186" t="s">
        <v>578</v>
      </c>
      <c r="K186">
        <v>0</v>
      </c>
      <c r="N186" t="b">
        <v>1</v>
      </c>
      <c r="O186" t="b">
        <v>1</v>
      </c>
      <c r="P186" t="b">
        <v>0</v>
      </c>
      <c r="Q186">
        <v>17</v>
      </c>
      <c r="R186">
        <v>2</v>
      </c>
      <c r="S186">
        <v>1</v>
      </c>
      <c r="T186">
        <v>0</v>
      </c>
      <c r="U186" t="b">
        <v>1</v>
      </c>
      <c r="V186" t="s">
        <v>412</v>
      </c>
      <c r="W186" t="s">
        <v>413</v>
      </c>
      <c r="X186" t="s">
        <v>1090</v>
      </c>
      <c r="Y186">
        <v>116</v>
      </c>
      <c r="Z186">
        <v>116</v>
      </c>
      <c r="AA186">
        <v>3</v>
      </c>
      <c r="AB186">
        <v>3</v>
      </c>
      <c r="AC186">
        <v>12</v>
      </c>
    </row>
    <row r="187" spans="1:29">
      <c r="A187">
        <v>186</v>
      </c>
      <c r="B187" t="s">
        <v>635</v>
      </c>
      <c r="C187" t="s">
        <v>897</v>
      </c>
      <c r="I187" t="s">
        <v>67</v>
      </c>
      <c r="J187" t="s">
        <v>578</v>
      </c>
      <c r="K187">
        <v>0</v>
      </c>
      <c r="N187" t="b">
        <v>1</v>
      </c>
      <c r="O187" t="b">
        <v>1</v>
      </c>
      <c r="P187" t="b">
        <v>0</v>
      </c>
      <c r="Q187">
        <v>17</v>
      </c>
      <c r="R187">
        <v>2</v>
      </c>
      <c r="S187">
        <v>1</v>
      </c>
      <c r="T187">
        <v>0</v>
      </c>
      <c r="U187" t="b">
        <v>1</v>
      </c>
      <c r="V187" t="s">
        <v>412</v>
      </c>
      <c r="W187" t="s">
        <v>413</v>
      </c>
      <c r="X187" t="s">
        <v>1091</v>
      </c>
      <c r="Y187">
        <v>117</v>
      </c>
      <c r="Z187">
        <v>117</v>
      </c>
      <c r="AA187">
        <v>3</v>
      </c>
      <c r="AB187">
        <v>3</v>
      </c>
      <c r="AC187">
        <v>12</v>
      </c>
    </row>
    <row r="188" spans="1:29">
      <c r="A188">
        <v>187</v>
      </c>
      <c r="B188" t="s">
        <v>635</v>
      </c>
      <c r="C188" t="s">
        <v>898</v>
      </c>
      <c r="I188" t="s">
        <v>68</v>
      </c>
      <c r="J188" t="s">
        <v>578</v>
      </c>
      <c r="K188">
        <v>0</v>
      </c>
      <c r="N188" t="b">
        <v>1</v>
      </c>
      <c r="O188" t="b">
        <v>1</v>
      </c>
      <c r="P188" t="b">
        <v>0</v>
      </c>
      <c r="Q188">
        <v>17</v>
      </c>
      <c r="R188">
        <v>9</v>
      </c>
      <c r="S188">
        <v>1</v>
      </c>
      <c r="T188">
        <v>0</v>
      </c>
      <c r="U188" t="b">
        <v>1</v>
      </c>
      <c r="V188" t="s">
        <v>412</v>
      </c>
      <c r="W188" t="s">
        <v>413</v>
      </c>
      <c r="X188" t="s">
        <v>1092</v>
      </c>
      <c r="Y188">
        <v>112</v>
      </c>
      <c r="Z188">
        <v>112</v>
      </c>
      <c r="AA188">
        <v>10</v>
      </c>
      <c r="AB188">
        <v>10</v>
      </c>
      <c r="AC188">
        <v>12</v>
      </c>
    </row>
    <row r="189" spans="1:29">
      <c r="A189">
        <v>188</v>
      </c>
      <c r="B189" t="s">
        <v>635</v>
      </c>
      <c r="C189" t="s">
        <v>899</v>
      </c>
      <c r="I189" t="s">
        <v>68</v>
      </c>
      <c r="J189" t="s">
        <v>578</v>
      </c>
      <c r="K189">
        <v>0</v>
      </c>
      <c r="N189" t="b">
        <v>1</v>
      </c>
      <c r="O189" t="b">
        <v>1</v>
      </c>
      <c r="P189" t="b">
        <v>0</v>
      </c>
      <c r="Q189">
        <v>17</v>
      </c>
      <c r="R189">
        <v>9</v>
      </c>
      <c r="S189">
        <v>1</v>
      </c>
      <c r="T189">
        <v>0</v>
      </c>
      <c r="U189" t="b">
        <v>1</v>
      </c>
      <c r="V189" t="s">
        <v>412</v>
      </c>
      <c r="W189" t="s">
        <v>413</v>
      </c>
      <c r="X189" t="s">
        <v>1093</v>
      </c>
      <c r="Y189">
        <v>113</v>
      </c>
      <c r="Z189">
        <v>113</v>
      </c>
      <c r="AA189">
        <v>10</v>
      </c>
      <c r="AB189">
        <v>10</v>
      </c>
      <c r="AC189">
        <v>12</v>
      </c>
    </row>
    <row r="190" spans="1:29">
      <c r="A190">
        <v>189</v>
      </c>
      <c r="B190" t="s">
        <v>635</v>
      </c>
      <c r="C190" t="s">
        <v>900</v>
      </c>
      <c r="I190" t="s">
        <v>68</v>
      </c>
      <c r="J190" t="s">
        <v>578</v>
      </c>
      <c r="K190">
        <v>0</v>
      </c>
      <c r="N190" t="b">
        <v>1</v>
      </c>
      <c r="O190" t="b">
        <v>1</v>
      </c>
      <c r="P190" t="b">
        <v>0</v>
      </c>
      <c r="Q190">
        <v>17</v>
      </c>
      <c r="R190">
        <v>9</v>
      </c>
      <c r="S190">
        <v>1</v>
      </c>
      <c r="T190">
        <v>0</v>
      </c>
      <c r="U190" t="b">
        <v>1</v>
      </c>
      <c r="V190" t="s">
        <v>412</v>
      </c>
      <c r="W190" t="s">
        <v>413</v>
      </c>
      <c r="X190" t="s">
        <v>1094</v>
      </c>
      <c r="Y190">
        <v>114</v>
      </c>
      <c r="Z190">
        <v>114</v>
      </c>
      <c r="AA190">
        <v>10</v>
      </c>
      <c r="AB190">
        <v>10</v>
      </c>
      <c r="AC190">
        <v>12</v>
      </c>
    </row>
    <row r="191" spans="1:29">
      <c r="A191">
        <v>190</v>
      </c>
      <c r="B191" t="s">
        <v>635</v>
      </c>
      <c r="C191" t="s">
        <v>901</v>
      </c>
      <c r="I191" t="s">
        <v>68</v>
      </c>
      <c r="J191" t="s">
        <v>576</v>
      </c>
      <c r="K191">
        <v>0</v>
      </c>
      <c r="N191" t="b">
        <v>1</v>
      </c>
      <c r="O191" t="b">
        <v>1</v>
      </c>
      <c r="P191" t="b">
        <v>0</v>
      </c>
      <c r="Q191">
        <v>17</v>
      </c>
      <c r="R191">
        <v>9</v>
      </c>
      <c r="S191">
        <v>1</v>
      </c>
      <c r="T191">
        <v>0</v>
      </c>
      <c r="U191" t="b">
        <v>1</v>
      </c>
      <c r="V191" t="s">
        <v>412</v>
      </c>
      <c r="W191" t="s">
        <v>413</v>
      </c>
      <c r="X191" t="s">
        <v>1095</v>
      </c>
      <c r="Y191">
        <v>115</v>
      </c>
      <c r="Z191">
        <v>115</v>
      </c>
      <c r="AA191">
        <v>10</v>
      </c>
      <c r="AB191">
        <v>10</v>
      </c>
      <c r="AC191">
        <v>12</v>
      </c>
    </row>
    <row r="192" spans="1:29">
      <c r="A192">
        <v>191</v>
      </c>
      <c r="B192" t="s">
        <v>635</v>
      </c>
      <c r="C192" t="s">
        <v>902</v>
      </c>
      <c r="I192" t="s">
        <v>68</v>
      </c>
      <c r="J192" t="s">
        <v>578</v>
      </c>
      <c r="K192">
        <v>0</v>
      </c>
      <c r="N192" t="b">
        <v>1</v>
      </c>
      <c r="O192" t="b">
        <v>1</v>
      </c>
      <c r="P192" t="b">
        <v>0</v>
      </c>
      <c r="Q192">
        <v>17</v>
      </c>
      <c r="R192">
        <v>9</v>
      </c>
      <c r="S192">
        <v>1</v>
      </c>
      <c r="T192">
        <v>0</v>
      </c>
      <c r="U192" t="b">
        <v>1</v>
      </c>
      <c r="V192" t="s">
        <v>412</v>
      </c>
      <c r="W192" t="s">
        <v>413</v>
      </c>
      <c r="X192" t="s">
        <v>1096</v>
      </c>
      <c r="Y192">
        <v>116</v>
      </c>
      <c r="Z192">
        <v>116</v>
      </c>
      <c r="AA192">
        <v>10</v>
      </c>
      <c r="AB192">
        <v>10</v>
      </c>
      <c r="AC192">
        <v>12</v>
      </c>
    </row>
    <row r="193" spans="1:29">
      <c r="A193">
        <v>210</v>
      </c>
      <c r="B193" t="s">
        <v>635</v>
      </c>
      <c r="C193" t="s">
        <v>903</v>
      </c>
      <c r="G193" t="s">
        <v>904</v>
      </c>
      <c r="J193" t="s">
        <v>586</v>
      </c>
      <c r="K193">
        <v>0</v>
      </c>
      <c r="N193" t="b">
        <v>1</v>
      </c>
      <c r="O193" t="b">
        <v>0</v>
      </c>
      <c r="P193" t="b">
        <v>0</v>
      </c>
      <c r="Q193">
        <v>12</v>
      </c>
      <c r="R193">
        <v>0</v>
      </c>
      <c r="S193">
        <v>1</v>
      </c>
      <c r="T193">
        <v>10</v>
      </c>
      <c r="U193" t="b">
        <v>1</v>
      </c>
      <c r="V193" t="s">
        <v>414</v>
      </c>
      <c r="W193" t="s">
        <v>415</v>
      </c>
      <c r="X193" t="s">
        <v>1097</v>
      </c>
      <c r="Y193">
        <v>36</v>
      </c>
      <c r="Z193">
        <v>36</v>
      </c>
      <c r="AA193">
        <v>5</v>
      </c>
      <c r="AB193">
        <v>5</v>
      </c>
      <c r="AC193">
        <v>14</v>
      </c>
    </row>
    <row r="194" spans="1:29">
      <c r="A194">
        <v>211</v>
      </c>
      <c r="B194" t="s">
        <v>635</v>
      </c>
      <c r="C194" t="s">
        <v>905</v>
      </c>
      <c r="G194" t="s">
        <v>906</v>
      </c>
      <c r="J194" t="s">
        <v>586</v>
      </c>
      <c r="K194">
        <v>0</v>
      </c>
      <c r="N194" t="b">
        <v>0</v>
      </c>
      <c r="O194" t="b">
        <v>1</v>
      </c>
      <c r="P194" t="b">
        <v>0</v>
      </c>
      <c r="Q194">
        <v>12</v>
      </c>
      <c r="R194">
        <v>0</v>
      </c>
      <c r="S194">
        <v>1</v>
      </c>
      <c r="T194">
        <v>10</v>
      </c>
      <c r="U194" t="b">
        <v>1</v>
      </c>
      <c r="V194" t="s">
        <v>414</v>
      </c>
      <c r="W194" t="s">
        <v>415</v>
      </c>
      <c r="X194" t="s">
        <v>1098</v>
      </c>
      <c r="Y194">
        <v>38</v>
      </c>
      <c r="Z194">
        <v>38</v>
      </c>
      <c r="AA194">
        <v>5</v>
      </c>
      <c r="AB194">
        <v>5</v>
      </c>
      <c r="AC194">
        <v>14</v>
      </c>
    </row>
    <row r="195" spans="1:29">
      <c r="A195">
        <v>225</v>
      </c>
      <c r="B195" t="s">
        <v>628</v>
      </c>
      <c r="C195" t="s">
        <v>930</v>
      </c>
      <c r="D195" t="s">
        <v>931</v>
      </c>
      <c r="E195" t="s">
        <v>932</v>
      </c>
      <c r="U195" t="b">
        <v>1</v>
      </c>
      <c r="V195" t="s">
        <v>188</v>
      </c>
      <c r="W195" t="s">
        <v>408</v>
      </c>
      <c r="X195" t="s">
        <v>1100</v>
      </c>
      <c r="Y195">
        <v>1</v>
      </c>
      <c r="Z195">
        <v>87</v>
      </c>
      <c r="AA195">
        <v>1</v>
      </c>
      <c r="AB195">
        <v>15</v>
      </c>
      <c r="AC195">
        <v>6</v>
      </c>
    </row>
    <row r="196" spans="1:29">
      <c r="A196">
        <v>226</v>
      </c>
      <c r="B196" t="s">
        <v>631</v>
      </c>
      <c r="C196" t="s">
        <v>933</v>
      </c>
      <c r="U196" t="b">
        <v>1</v>
      </c>
      <c r="V196" t="s">
        <v>188</v>
      </c>
      <c r="W196" t="s">
        <v>408</v>
      </c>
      <c r="X196" t="s">
        <v>1101</v>
      </c>
      <c r="Y196">
        <v>13</v>
      </c>
      <c r="Z196">
        <v>87</v>
      </c>
      <c r="AA196">
        <v>1</v>
      </c>
      <c r="AB196">
        <v>15</v>
      </c>
      <c r="AC196">
        <v>6</v>
      </c>
    </row>
    <row r="197" spans="1:29">
      <c r="A197">
        <v>227</v>
      </c>
      <c r="B197" t="s">
        <v>633</v>
      </c>
      <c r="C197" t="s">
        <v>934</v>
      </c>
      <c r="U197" t="b">
        <v>1</v>
      </c>
      <c r="V197" t="s">
        <v>188</v>
      </c>
      <c r="W197" t="s">
        <v>408</v>
      </c>
      <c r="X197" t="s">
        <v>1102</v>
      </c>
      <c r="Y197">
        <v>13</v>
      </c>
      <c r="Z197">
        <v>14</v>
      </c>
      <c r="AA197">
        <v>5</v>
      </c>
      <c r="AB197">
        <v>5</v>
      </c>
      <c r="AC197">
        <v>6</v>
      </c>
    </row>
    <row r="198" spans="1:29">
      <c r="A198">
        <v>228</v>
      </c>
      <c r="B198" t="s">
        <v>633</v>
      </c>
      <c r="C198" t="s">
        <v>935</v>
      </c>
      <c r="U198" t="b">
        <v>1</v>
      </c>
      <c r="V198" t="s">
        <v>188</v>
      </c>
      <c r="W198" t="s">
        <v>408</v>
      </c>
      <c r="X198" t="s">
        <v>1103</v>
      </c>
      <c r="Y198">
        <v>13</v>
      </c>
      <c r="Z198">
        <v>18</v>
      </c>
      <c r="AA198">
        <v>7</v>
      </c>
      <c r="AB198">
        <v>7</v>
      </c>
      <c r="AC198">
        <v>6</v>
      </c>
    </row>
    <row r="199" spans="1:29">
      <c r="A199">
        <v>229</v>
      </c>
      <c r="B199" t="s">
        <v>633</v>
      </c>
      <c r="C199" t="s">
        <v>936</v>
      </c>
      <c r="U199" t="b">
        <v>1</v>
      </c>
      <c r="V199" t="s">
        <v>188</v>
      </c>
      <c r="W199" t="s">
        <v>408</v>
      </c>
      <c r="X199" t="s">
        <v>1104</v>
      </c>
      <c r="Y199">
        <v>21</v>
      </c>
      <c r="Z199">
        <v>47</v>
      </c>
      <c r="AA199">
        <v>10</v>
      </c>
      <c r="AB199">
        <v>10</v>
      </c>
      <c r="AC199">
        <v>6</v>
      </c>
    </row>
    <row r="200" spans="1:29">
      <c r="A200">
        <v>230</v>
      </c>
      <c r="B200" t="s">
        <v>633</v>
      </c>
      <c r="C200" t="s">
        <v>937</v>
      </c>
      <c r="U200" t="b">
        <v>1</v>
      </c>
      <c r="V200" t="s">
        <v>188</v>
      </c>
      <c r="W200" t="s">
        <v>408</v>
      </c>
      <c r="X200" t="s">
        <v>1105</v>
      </c>
      <c r="Y200">
        <v>52</v>
      </c>
      <c r="Z200">
        <v>55</v>
      </c>
      <c r="AA200">
        <v>2</v>
      </c>
      <c r="AB200">
        <v>7</v>
      </c>
      <c r="AC200">
        <v>6</v>
      </c>
    </row>
    <row r="201" spans="1:29">
      <c r="A201">
        <v>231</v>
      </c>
      <c r="B201" t="s">
        <v>633</v>
      </c>
      <c r="C201" t="s">
        <v>938</v>
      </c>
      <c r="U201" t="b">
        <v>1</v>
      </c>
      <c r="V201" t="s">
        <v>188</v>
      </c>
      <c r="W201" t="s">
        <v>408</v>
      </c>
      <c r="X201" t="s">
        <v>1106</v>
      </c>
      <c r="Y201">
        <v>52</v>
      </c>
      <c r="Z201">
        <v>66</v>
      </c>
      <c r="AA201">
        <v>10</v>
      </c>
      <c r="AB201">
        <v>10</v>
      </c>
      <c r="AC201">
        <v>6</v>
      </c>
    </row>
    <row r="202" spans="1:29">
      <c r="A202">
        <v>232</v>
      </c>
      <c r="B202" t="s">
        <v>633</v>
      </c>
      <c r="C202" t="s">
        <v>939</v>
      </c>
      <c r="U202" t="b">
        <v>1</v>
      </c>
      <c r="V202" t="s">
        <v>188</v>
      </c>
      <c r="W202" t="s">
        <v>408</v>
      </c>
      <c r="X202" t="s">
        <v>1107</v>
      </c>
      <c r="Y202">
        <v>78</v>
      </c>
      <c r="Z202">
        <v>87</v>
      </c>
      <c r="AA202">
        <v>2</v>
      </c>
      <c r="AB202">
        <v>2</v>
      </c>
      <c r="AC202">
        <v>6</v>
      </c>
    </row>
    <row r="203" spans="1:29">
      <c r="A203">
        <v>233</v>
      </c>
      <c r="B203" t="s">
        <v>633</v>
      </c>
      <c r="C203" t="s">
        <v>940</v>
      </c>
      <c r="U203" t="b">
        <v>1</v>
      </c>
      <c r="V203" t="s">
        <v>188</v>
      </c>
      <c r="W203" t="s">
        <v>408</v>
      </c>
      <c r="X203" t="s">
        <v>1108</v>
      </c>
      <c r="Y203">
        <v>78</v>
      </c>
      <c r="Z203">
        <v>79</v>
      </c>
      <c r="AA203">
        <v>7</v>
      </c>
      <c r="AB203">
        <v>7</v>
      </c>
      <c r="AC203">
        <v>6</v>
      </c>
    </row>
    <row r="204" spans="1:29">
      <c r="A204">
        <v>234</v>
      </c>
      <c r="B204" t="s">
        <v>635</v>
      </c>
      <c r="C204" t="s">
        <v>941</v>
      </c>
      <c r="G204" t="s">
        <v>942</v>
      </c>
      <c r="I204" t="s">
        <v>734</v>
      </c>
      <c r="J204" t="s">
        <v>580</v>
      </c>
      <c r="K204">
        <v>0</v>
      </c>
      <c r="N204" t="b">
        <v>1</v>
      </c>
      <c r="O204" t="b">
        <v>0</v>
      </c>
      <c r="P204" t="b">
        <v>0</v>
      </c>
      <c r="Q204">
        <v>15</v>
      </c>
      <c r="R204">
        <v>0</v>
      </c>
      <c r="S204">
        <v>1</v>
      </c>
      <c r="T204">
        <v>0</v>
      </c>
      <c r="U204" t="b">
        <v>1</v>
      </c>
      <c r="V204" t="s">
        <v>188</v>
      </c>
      <c r="W204" t="s">
        <v>408</v>
      </c>
      <c r="X204" t="s">
        <v>1109</v>
      </c>
      <c r="Y204">
        <v>14</v>
      </c>
      <c r="Z204">
        <v>14</v>
      </c>
      <c r="AA204">
        <v>5</v>
      </c>
      <c r="AB204">
        <v>5</v>
      </c>
      <c r="AC204">
        <v>6</v>
      </c>
    </row>
    <row r="205" spans="1:29">
      <c r="A205">
        <v>235</v>
      </c>
      <c r="B205" t="s">
        <v>635</v>
      </c>
      <c r="C205" t="s">
        <v>943</v>
      </c>
      <c r="G205" t="s">
        <v>944</v>
      </c>
      <c r="I205" t="s">
        <v>734</v>
      </c>
      <c r="J205" t="s">
        <v>580</v>
      </c>
      <c r="K205">
        <v>0</v>
      </c>
      <c r="N205" t="b">
        <v>1</v>
      </c>
      <c r="O205" t="b">
        <v>0</v>
      </c>
      <c r="P205" t="b">
        <v>0</v>
      </c>
      <c r="Q205">
        <v>15</v>
      </c>
      <c r="R205">
        <v>0</v>
      </c>
      <c r="S205">
        <v>1</v>
      </c>
      <c r="T205">
        <v>0</v>
      </c>
      <c r="U205" t="b">
        <v>1</v>
      </c>
      <c r="V205" t="s">
        <v>188</v>
      </c>
      <c r="W205" t="s">
        <v>408</v>
      </c>
      <c r="X205" t="s">
        <v>1110</v>
      </c>
      <c r="Y205">
        <v>14</v>
      </c>
      <c r="Z205">
        <v>14</v>
      </c>
      <c r="AA205">
        <v>7</v>
      </c>
      <c r="AB205">
        <v>7</v>
      </c>
      <c r="AC205">
        <v>6</v>
      </c>
    </row>
    <row r="206" spans="1:29">
      <c r="A206">
        <v>236</v>
      </c>
      <c r="B206" t="s">
        <v>635</v>
      </c>
      <c r="C206" t="s">
        <v>945</v>
      </c>
      <c r="G206" t="s">
        <v>1134</v>
      </c>
      <c r="I206" t="s">
        <v>734</v>
      </c>
      <c r="J206" t="s">
        <v>618</v>
      </c>
      <c r="K206">
        <v>0</v>
      </c>
      <c r="N206" t="b">
        <v>1</v>
      </c>
      <c r="O206" t="b">
        <v>0</v>
      </c>
      <c r="P206" t="b">
        <v>0</v>
      </c>
      <c r="Q206">
        <v>15</v>
      </c>
      <c r="R206">
        <v>0</v>
      </c>
      <c r="S206">
        <v>1</v>
      </c>
      <c r="T206">
        <v>0</v>
      </c>
      <c r="U206" t="b">
        <v>1</v>
      </c>
      <c r="V206" t="s">
        <v>188</v>
      </c>
      <c r="W206" t="s">
        <v>408</v>
      </c>
      <c r="X206" t="s">
        <v>1099</v>
      </c>
      <c r="Y206">
        <v>18</v>
      </c>
      <c r="Z206">
        <v>18</v>
      </c>
      <c r="AA206">
        <v>7</v>
      </c>
      <c r="AB206">
        <v>7</v>
      </c>
      <c r="AC206">
        <v>6</v>
      </c>
    </row>
    <row r="207" spans="1:29">
      <c r="A207">
        <v>237</v>
      </c>
      <c r="B207" t="s">
        <v>635</v>
      </c>
      <c r="C207" t="s">
        <v>946</v>
      </c>
      <c r="G207" t="s">
        <v>947</v>
      </c>
      <c r="I207" t="s">
        <v>1140</v>
      </c>
      <c r="J207" t="s">
        <v>578</v>
      </c>
      <c r="K207">
        <v>0</v>
      </c>
      <c r="N207" t="b">
        <v>1</v>
      </c>
      <c r="O207" t="b">
        <v>0</v>
      </c>
      <c r="P207" t="b">
        <v>0</v>
      </c>
      <c r="Q207">
        <v>15</v>
      </c>
      <c r="R207">
        <v>0</v>
      </c>
      <c r="S207">
        <v>1</v>
      </c>
      <c r="T207">
        <v>0</v>
      </c>
      <c r="U207" t="b">
        <v>1</v>
      </c>
      <c r="V207" t="s">
        <v>188</v>
      </c>
      <c r="W207" t="s">
        <v>408</v>
      </c>
      <c r="X207" t="s">
        <v>1111</v>
      </c>
      <c r="Y207">
        <v>26</v>
      </c>
      <c r="Z207">
        <v>26</v>
      </c>
      <c r="AA207">
        <v>10</v>
      </c>
      <c r="AB207">
        <v>10</v>
      </c>
      <c r="AC207">
        <v>6</v>
      </c>
    </row>
    <row r="208" spans="1:29">
      <c r="A208">
        <v>238</v>
      </c>
      <c r="B208" t="s">
        <v>635</v>
      </c>
      <c r="C208" t="s">
        <v>948</v>
      </c>
      <c r="G208" t="s">
        <v>949</v>
      </c>
      <c r="I208" t="s">
        <v>1140</v>
      </c>
      <c r="J208" t="s">
        <v>578</v>
      </c>
      <c r="K208">
        <v>0</v>
      </c>
      <c r="N208" t="b">
        <v>1</v>
      </c>
      <c r="O208" t="b">
        <v>0</v>
      </c>
      <c r="P208" t="b">
        <v>0</v>
      </c>
      <c r="Q208">
        <v>15</v>
      </c>
      <c r="R208">
        <v>0</v>
      </c>
      <c r="S208">
        <v>1</v>
      </c>
      <c r="T208">
        <v>0</v>
      </c>
      <c r="U208" t="b">
        <v>1</v>
      </c>
      <c r="V208" t="s">
        <v>188</v>
      </c>
      <c r="W208" t="s">
        <v>408</v>
      </c>
      <c r="X208" t="s">
        <v>1112</v>
      </c>
      <c r="Y208">
        <v>27</v>
      </c>
      <c r="Z208">
        <v>27</v>
      </c>
      <c r="AA208">
        <v>10</v>
      </c>
      <c r="AB208">
        <v>10</v>
      </c>
      <c r="AC208">
        <v>6</v>
      </c>
    </row>
    <row r="209" spans="1:29">
      <c r="A209">
        <v>239</v>
      </c>
      <c r="B209" t="s">
        <v>635</v>
      </c>
      <c r="C209" t="s">
        <v>950</v>
      </c>
      <c r="G209" t="s">
        <v>951</v>
      </c>
      <c r="I209" t="s">
        <v>1140</v>
      </c>
      <c r="J209" t="s">
        <v>578</v>
      </c>
      <c r="K209">
        <v>0</v>
      </c>
      <c r="N209" t="b">
        <v>1</v>
      </c>
      <c r="O209" t="b">
        <v>0</v>
      </c>
      <c r="P209" t="b">
        <v>0</v>
      </c>
      <c r="Q209">
        <v>15</v>
      </c>
      <c r="R209">
        <v>0</v>
      </c>
      <c r="S209">
        <v>1</v>
      </c>
      <c r="T209">
        <v>0</v>
      </c>
      <c r="U209" t="b">
        <v>1</v>
      </c>
      <c r="V209" t="s">
        <v>188</v>
      </c>
      <c r="W209" t="s">
        <v>408</v>
      </c>
      <c r="X209" t="s">
        <v>1113</v>
      </c>
      <c r="Y209">
        <v>28</v>
      </c>
      <c r="Z209">
        <v>28</v>
      </c>
      <c r="AA209">
        <v>10</v>
      </c>
      <c r="AB209">
        <v>10</v>
      </c>
      <c r="AC209">
        <v>6</v>
      </c>
    </row>
    <row r="210" spans="1:29">
      <c r="A210">
        <v>240</v>
      </c>
      <c r="B210" t="s">
        <v>635</v>
      </c>
      <c r="C210" t="s">
        <v>952</v>
      </c>
      <c r="G210" t="s">
        <v>953</v>
      </c>
      <c r="I210" t="s">
        <v>1140</v>
      </c>
      <c r="J210" t="s">
        <v>578</v>
      </c>
      <c r="K210">
        <v>0</v>
      </c>
      <c r="N210" t="b">
        <v>1</v>
      </c>
      <c r="O210" t="b">
        <v>0</v>
      </c>
      <c r="P210" t="b">
        <v>0</v>
      </c>
      <c r="Q210">
        <v>15</v>
      </c>
      <c r="R210">
        <v>0</v>
      </c>
      <c r="S210">
        <v>1</v>
      </c>
      <c r="T210">
        <v>0</v>
      </c>
      <c r="U210" t="b">
        <v>1</v>
      </c>
      <c r="V210" t="s">
        <v>188</v>
      </c>
      <c r="W210" t="s">
        <v>408</v>
      </c>
      <c r="X210" t="s">
        <v>1114</v>
      </c>
      <c r="Y210">
        <v>29</v>
      </c>
      <c r="Z210">
        <v>29</v>
      </c>
      <c r="AA210">
        <v>10</v>
      </c>
      <c r="AB210">
        <v>10</v>
      </c>
      <c r="AC210">
        <v>6</v>
      </c>
    </row>
    <row r="211" spans="1:29">
      <c r="A211">
        <v>241</v>
      </c>
      <c r="B211" t="s">
        <v>635</v>
      </c>
      <c r="C211" t="s">
        <v>954</v>
      </c>
      <c r="G211" t="s">
        <v>955</v>
      </c>
      <c r="I211" t="s">
        <v>1140</v>
      </c>
      <c r="J211" t="s">
        <v>578</v>
      </c>
      <c r="K211">
        <v>0</v>
      </c>
      <c r="N211" t="b">
        <v>1</v>
      </c>
      <c r="O211" t="b">
        <v>0</v>
      </c>
      <c r="P211" t="b">
        <v>0</v>
      </c>
      <c r="Q211">
        <v>15</v>
      </c>
      <c r="R211">
        <v>0</v>
      </c>
      <c r="S211">
        <v>1</v>
      </c>
      <c r="T211">
        <v>0</v>
      </c>
      <c r="U211" t="b">
        <v>1</v>
      </c>
      <c r="V211" t="s">
        <v>188</v>
      </c>
      <c r="W211" t="s">
        <v>408</v>
      </c>
      <c r="X211" t="s">
        <v>1115</v>
      </c>
      <c r="Y211">
        <v>30</v>
      </c>
      <c r="Z211">
        <v>30</v>
      </c>
      <c r="AA211">
        <v>10</v>
      </c>
      <c r="AB211">
        <v>10</v>
      </c>
      <c r="AC211">
        <v>6</v>
      </c>
    </row>
    <row r="212" spans="1:29">
      <c r="A212">
        <v>242</v>
      </c>
      <c r="B212" t="s">
        <v>635</v>
      </c>
      <c r="C212" t="s">
        <v>956</v>
      </c>
      <c r="G212" t="s">
        <v>957</v>
      </c>
      <c r="I212" t="s">
        <v>1140</v>
      </c>
      <c r="J212" t="s">
        <v>578</v>
      </c>
      <c r="K212">
        <v>0</v>
      </c>
      <c r="N212" t="b">
        <v>1</v>
      </c>
      <c r="O212" t="b">
        <v>0</v>
      </c>
      <c r="P212" t="b">
        <v>0</v>
      </c>
      <c r="Q212">
        <v>15</v>
      </c>
      <c r="R212">
        <v>0</v>
      </c>
      <c r="S212">
        <v>1</v>
      </c>
      <c r="T212">
        <v>0</v>
      </c>
      <c r="U212" t="b">
        <v>1</v>
      </c>
      <c r="V212" t="s">
        <v>188</v>
      </c>
      <c r="W212" t="s">
        <v>408</v>
      </c>
      <c r="X212" t="s">
        <v>1116</v>
      </c>
      <c r="Y212">
        <v>31</v>
      </c>
      <c r="Z212">
        <v>31</v>
      </c>
      <c r="AA212">
        <v>10</v>
      </c>
      <c r="AB212">
        <v>10</v>
      </c>
      <c r="AC212">
        <v>6</v>
      </c>
    </row>
    <row r="213" spans="1:29">
      <c r="A213">
        <v>243</v>
      </c>
      <c r="B213" t="s">
        <v>635</v>
      </c>
      <c r="C213" t="s">
        <v>958</v>
      </c>
      <c r="G213" t="s">
        <v>959</v>
      </c>
      <c r="I213" t="s">
        <v>1140</v>
      </c>
      <c r="J213" t="s">
        <v>578</v>
      </c>
      <c r="K213">
        <v>0</v>
      </c>
      <c r="N213" t="b">
        <v>1</v>
      </c>
      <c r="O213" t="b">
        <v>0</v>
      </c>
      <c r="P213" t="b">
        <v>0</v>
      </c>
      <c r="Q213">
        <v>15</v>
      </c>
      <c r="R213">
        <v>0</v>
      </c>
      <c r="S213">
        <v>1</v>
      </c>
      <c r="T213">
        <v>0</v>
      </c>
      <c r="U213" t="b">
        <v>1</v>
      </c>
      <c r="V213" t="s">
        <v>188</v>
      </c>
      <c r="W213" t="s">
        <v>408</v>
      </c>
      <c r="X213" t="s">
        <v>1117</v>
      </c>
      <c r="Y213">
        <v>32</v>
      </c>
      <c r="Z213">
        <v>32</v>
      </c>
      <c r="AA213">
        <v>10</v>
      </c>
      <c r="AB213">
        <v>10</v>
      </c>
      <c r="AC213">
        <v>6</v>
      </c>
    </row>
    <row r="214" spans="1:29">
      <c r="A214">
        <v>244</v>
      </c>
      <c r="B214" t="s">
        <v>635</v>
      </c>
      <c r="C214" t="s">
        <v>960</v>
      </c>
      <c r="G214" t="s">
        <v>961</v>
      </c>
      <c r="I214" t="s">
        <v>1140</v>
      </c>
      <c r="J214" t="s">
        <v>578</v>
      </c>
      <c r="K214">
        <v>0</v>
      </c>
      <c r="N214" t="b">
        <v>0</v>
      </c>
      <c r="O214" t="b">
        <v>1</v>
      </c>
      <c r="P214" t="b">
        <v>0</v>
      </c>
      <c r="Q214">
        <v>15</v>
      </c>
      <c r="R214">
        <v>0</v>
      </c>
      <c r="S214">
        <v>1</v>
      </c>
      <c r="T214">
        <v>0</v>
      </c>
      <c r="U214" t="b">
        <v>1</v>
      </c>
      <c r="V214" t="s">
        <v>188</v>
      </c>
      <c r="W214" t="s">
        <v>408</v>
      </c>
      <c r="X214" t="s">
        <v>1118</v>
      </c>
      <c r="Y214">
        <v>33</v>
      </c>
      <c r="Z214">
        <v>33</v>
      </c>
      <c r="AA214">
        <v>10</v>
      </c>
      <c r="AB214">
        <v>10</v>
      </c>
      <c r="AC214">
        <v>6</v>
      </c>
    </row>
    <row r="215" spans="1:29">
      <c r="A215">
        <v>245</v>
      </c>
      <c r="B215" t="s">
        <v>635</v>
      </c>
      <c r="C215" t="s">
        <v>962</v>
      </c>
      <c r="G215" t="s">
        <v>963</v>
      </c>
      <c r="I215" t="s">
        <v>1140</v>
      </c>
      <c r="J215" t="s">
        <v>578</v>
      </c>
      <c r="K215">
        <v>0</v>
      </c>
      <c r="N215" t="b">
        <v>0</v>
      </c>
      <c r="O215" t="b">
        <v>1</v>
      </c>
      <c r="P215" t="b">
        <v>0</v>
      </c>
      <c r="Q215">
        <v>15</v>
      </c>
      <c r="R215">
        <v>0</v>
      </c>
      <c r="S215">
        <v>1</v>
      </c>
      <c r="T215">
        <v>0</v>
      </c>
      <c r="U215" t="b">
        <v>1</v>
      </c>
      <c r="V215" t="s">
        <v>188</v>
      </c>
      <c r="W215" t="s">
        <v>408</v>
      </c>
      <c r="X215" t="s">
        <v>1119</v>
      </c>
      <c r="Y215">
        <v>38</v>
      </c>
      <c r="Z215">
        <v>38</v>
      </c>
      <c r="AA215">
        <v>10</v>
      </c>
      <c r="AB215">
        <v>10</v>
      </c>
      <c r="AC215">
        <v>6</v>
      </c>
    </row>
    <row r="216" spans="1:29">
      <c r="A216">
        <v>246</v>
      </c>
      <c r="B216" t="s">
        <v>635</v>
      </c>
      <c r="C216" t="s">
        <v>964</v>
      </c>
      <c r="G216" t="s">
        <v>965</v>
      </c>
      <c r="I216" t="s">
        <v>1140</v>
      </c>
      <c r="J216" t="s">
        <v>578</v>
      </c>
      <c r="K216">
        <v>0</v>
      </c>
      <c r="N216" t="b">
        <v>0</v>
      </c>
      <c r="O216" t="b">
        <v>1</v>
      </c>
      <c r="P216" t="b">
        <v>0</v>
      </c>
      <c r="Q216">
        <v>15</v>
      </c>
      <c r="R216">
        <v>0</v>
      </c>
      <c r="S216">
        <v>1</v>
      </c>
      <c r="T216">
        <v>0</v>
      </c>
      <c r="U216" t="b">
        <v>1</v>
      </c>
      <c r="V216" t="s">
        <v>188</v>
      </c>
      <c r="W216" t="s">
        <v>408</v>
      </c>
      <c r="X216" t="s">
        <v>1120</v>
      </c>
      <c r="Y216">
        <v>39</v>
      </c>
      <c r="Z216">
        <v>39</v>
      </c>
      <c r="AA216">
        <v>10</v>
      </c>
      <c r="AB216">
        <v>10</v>
      </c>
      <c r="AC216">
        <v>6</v>
      </c>
    </row>
    <row r="217" spans="1:29">
      <c r="A217">
        <v>247</v>
      </c>
      <c r="B217" t="s">
        <v>635</v>
      </c>
      <c r="C217" t="s">
        <v>966</v>
      </c>
      <c r="G217" t="s">
        <v>967</v>
      </c>
      <c r="I217" t="s">
        <v>1140</v>
      </c>
      <c r="J217" t="s">
        <v>600</v>
      </c>
      <c r="K217">
        <v>0</v>
      </c>
      <c r="N217" t="b">
        <v>0</v>
      </c>
      <c r="O217" t="b">
        <v>1</v>
      </c>
      <c r="P217" t="b">
        <v>0</v>
      </c>
      <c r="Q217">
        <v>15</v>
      </c>
      <c r="R217">
        <v>0</v>
      </c>
      <c r="S217">
        <v>1</v>
      </c>
      <c r="T217">
        <v>0</v>
      </c>
      <c r="U217" t="b">
        <v>1</v>
      </c>
      <c r="V217" t="s">
        <v>188</v>
      </c>
      <c r="W217" t="s">
        <v>408</v>
      </c>
      <c r="X217" t="s">
        <v>1121</v>
      </c>
      <c r="Y217">
        <v>40</v>
      </c>
      <c r="Z217">
        <v>40</v>
      </c>
      <c r="AA217">
        <v>10</v>
      </c>
      <c r="AB217">
        <v>10</v>
      </c>
      <c r="AC217">
        <v>6</v>
      </c>
    </row>
    <row r="218" spans="1:29">
      <c r="A218">
        <v>248</v>
      </c>
      <c r="B218" t="s">
        <v>635</v>
      </c>
      <c r="C218" t="s">
        <v>968</v>
      </c>
      <c r="G218" t="s">
        <v>969</v>
      </c>
      <c r="I218" t="s">
        <v>1135</v>
      </c>
      <c r="J218" t="s">
        <v>618</v>
      </c>
      <c r="K218">
        <v>0</v>
      </c>
      <c r="N218" t="b">
        <v>1</v>
      </c>
      <c r="O218" t="b">
        <v>0</v>
      </c>
      <c r="P218" t="b">
        <v>0</v>
      </c>
      <c r="Q218">
        <v>15</v>
      </c>
      <c r="R218">
        <v>0</v>
      </c>
      <c r="S218">
        <v>1</v>
      </c>
      <c r="T218">
        <v>0</v>
      </c>
      <c r="U218" t="b">
        <v>1</v>
      </c>
      <c r="V218" t="s">
        <v>188</v>
      </c>
      <c r="W218" t="s">
        <v>408</v>
      </c>
      <c r="X218" t="s">
        <v>1122</v>
      </c>
      <c r="Y218">
        <v>47</v>
      </c>
      <c r="Z218">
        <v>47</v>
      </c>
      <c r="AA218">
        <v>10</v>
      </c>
      <c r="AB218">
        <v>10</v>
      </c>
      <c r="AC218">
        <v>6</v>
      </c>
    </row>
    <row r="219" spans="1:29">
      <c r="A219">
        <v>249</v>
      </c>
      <c r="B219" t="s">
        <v>635</v>
      </c>
      <c r="C219" t="s">
        <v>970</v>
      </c>
      <c r="G219" t="s">
        <v>971</v>
      </c>
      <c r="J219" t="s">
        <v>578</v>
      </c>
      <c r="K219">
        <v>0</v>
      </c>
      <c r="N219" t="b">
        <v>1</v>
      </c>
      <c r="O219" t="b">
        <v>0</v>
      </c>
      <c r="P219" t="b">
        <v>0</v>
      </c>
      <c r="Q219">
        <v>15</v>
      </c>
      <c r="R219">
        <v>0</v>
      </c>
      <c r="S219">
        <v>1</v>
      </c>
      <c r="T219">
        <v>2</v>
      </c>
      <c r="U219" t="b">
        <v>1</v>
      </c>
      <c r="V219" t="s">
        <v>188</v>
      </c>
      <c r="W219" t="s">
        <v>408</v>
      </c>
      <c r="X219" t="s">
        <v>1123</v>
      </c>
      <c r="Y219">
        <v>54</v>
      </c>
      <c r="Z219">
        <v>54</v>
      </c>
      <c r="AA219">
        <v>2</v>
      </c>
      <c r="AB219">
        <v>2</v>
      </c>
      <c r="AC219">
        <v>6</v>
      </c>
    </row>
    <row r="220" spans="1:29">
      <c r="A220">
        <v>250</v>
      </c>
      <c r="B220" t="s">
        <v>635</v>
      </c>
      <c r="C220" t="s">
        <v>972</v>
      </c>
      <c r="G220" t="s">
        <v>973</v>
      </c>
      <c r="J220" t="s">
        <v>578</v>
      </c>
      <c r="K220">
        <v>0</v>
      </c>
      <c r="N220" t="b">
        <v>1</v>
      </c>
      <c r="O220" t="b">
        <v>0</v>
      </c>
      <c r="P220" t="b">
        <v>0</v>
      </c>
      <c r="Q220">
        <v>15</v>
      </c>
      <c r="R220">
        <v>0</v>
      </c>
      <c r="S220">
        <v>1</v>
      </c>
      <c r="T220">
        <v>2</v>
      </c>
      <c r="U220" t="b">
        <v>1</v>
      </c>
      <c r="V220" t="s">
        <v>188</v>
      </c>
      <c r="W220" t="s">
        <v>408</v>
      </c>
      <c r="X220" t="s">
        <v>1124</v>
      </c>
      <c r="Y220">
        <v>55</v>
      </c>
      <c r="Z220">
        <v>55</v>
      </c>
      <c r="AA220">
        <v>2</v>
      </c>
      <c r="AB220">
        <v>2</v>
      </c>
      <c r="AC220">
        <v>6</v>
      </c>
    </row>
    <row r="221" spans="1:29">
      <c r="A221">
        <v>251</v>
      </c>
      <c r="B221" t="s">
        <v>635</v>
      </c>
      <c r="C221" t="s">
        <v>974</v>
      </c>
      <c r="G221" t="s">
        <v>975</v>
      </c>
      <c r="I221" t="s">
        <v>1141</v>
      </c>
      <c r="J221" t="s">
        <v>618</v>
      </c>
      <c r="K221">
        <v>0</v>
      </c>
      <c r="N221" t="b">
        <v>1</v>
      </c>
      <c r="O221" t="b">
        <v>0</v>
      </c>
      <c r="P221" t="b">
        <v>0</v>
      </c>
      <c r="Q221">
        <v>15</v>
      </c>
      <c r="R221">
        <v>0</v>
      </c>
      <c r="S221">
        <v>1</v>
      </c>
      <c r="T221">
        <v>0</v>
      </c>
      <c r="U221" t="b">
        <v>1</v>
      </c>
      <c r="V221" t="s">
        <v>188</v>
      </c>
      <c r="W221" t="s">
        <v>408</v>
      </c>
      <c r="X221" t="s">
        <v>1125</v>
      </c>
      <c r="Y221">
        <v>57</v>
      </c>
      <c r="Z221">
        <v>57</v>
      </c>
      <c r="AA221">
        <v>10</v>
      </c>
      <c r="AB221">
        <v>10</v>
      </c>
      <c r="AC221">
        <v>6</v>
      </c>
    </row>
    <row r="222" spans="1:29">
      <c r="A222">
        <v>252</v>
      </c>
      <c r="B222" t="s">
        <v>635</v>
      </c>
      <c r="C222" t="s">
        <v>976</v>
      </c>
      <c r="G222" t="s">
        <v>977</v>
      </c>
      <c r="I222" t="s">
        <v>1141</v>
      </c>
      <c r="J222" t="s">
        <v>618</v>
      </c>
      <c r="K222">
        <v>0</v>
      </c>
      <c r="N222" t="b">
        <v>1</v>
      </c>
      <c r="O222" t="b">
        <v>0</v>
      </c>
      <c r="P222" t="b">
        <v>0</v>
      </c>
      <c r="Q222">
        <v>15</v>
      </c>
      <c r="R222">
        <v>0</v>
      </c>
      <c r="S222">
        <v>1</v>
      </c>
      <c r="T222">
        <v>0</v>
      </c>
      <c r="U222" t="b">
        <v>1</v>
      </c>
      <c r="V222" t="s">
        <v>188</v>
      </c>
      <c r="W222" t="s">
        <v>408</v>
      </c>
      <c r="X222" t="s">
        <v>1126</v>
      </c>
      <c r="Y222">
        <v>60</v>
      </c>
      <c r="Z222">
        <v>60</v>
      </c>
      <c r="AA222">
        <v>10</v>
      </c>
      <c r="AB222">
        <v>10</v>
      </c>
      <c r="AC222">
        <v>6</v>
      </c>
    </row>
    <row r="223" spans="1:29">
      <c r="A223">
        <v>253</v>
      </c>
      <c r="B223" t="s">
        <v>635</v>
      </c>
      <c r="C223" t="s">
        <v>978</v>
      </c>
      <c r="G223" t="s">
        <v>979</v>
      </c>
      <c r="I223" t="s">
        <v>1141</v>
      </c>
      <c r="J223" t="s">
        <v>618</v>
      </c>
      <c r="K223">
        <v>0</v>
      </c>
      <c r="N223" t="b">
        <v>1</v>
      </c>
      <c r="O223" t="b">
        <v>0</v>
      </c>
      <c r="P223" t="b">
        <v>0</v>
      </c>
      <c r="Q223">
        <v>15</v>
      </c>
      <c r="R223">
        <v>0</v>
      </c>
      <c r="S223">
        <v>1</v>
      </c>
      <c r="T223">
        <v>0</v>
      </c>
      <c r="U223" t="b">
        <v>1</v>
      </c>
      <c r="V223" t="s">
        <v>188</v>
      </c>
      <c r="W223" t="s">
        <v>408</v>
      </c>
      <c r="X223" t="s">
        <v>1127</v>
      </c>
      <c r="Y223">
        <v>64</v>
      </c>
      <c r="Z223">
        <v>64</v>
      </c>
      <c r="AA223">
        <v>10</v>
      </c>
      <c r="AB223">
        <v>10</v>
      </c>
      <c r="AC223">
        <v>6</v>
      </c>
    </row>
    <row r="224" spans="1:29">
      <c r="A224">
        <v>254</v>
      </c>
      <c r="B224" t="s">
        <v>635</v>
      </c>
      <c r="C224" t="s">
        <v>980</v>
      </c>
      <c r="G224" t="s">
        <v>981</v>
      </c>
      <c r="I224" t="s">
        <v>1141</v>
      </c>
      <c r="J224" t="s">
        <v>580</v>
      </c>
      <c r="K224">
        <v>0</v>
      </c>
      <c r="N224" t="b">
        <v>1</v>
      </c>
      <c r="O224" t="b">
        <v>0</v>
      </c>
      <c r="P224" t="b">
        <v>0</v>
      </c>
      <c r="Q224">
        <v>15</v>
      </c>
      <c r="R224">
        <v>0</v>
      </c>
      <c r="S224">
        <v>1</v>
      </c>
      <c r="T224">
        <v>0</v>
      </c>
      <c r="U224" t="b">
        <v>1</v>
      </c>
      <c r="V224" t="s">
        <v>188</v>
      </c>
      <c r="W224" t="s">
        <v>408</v>
      </c>
      <c r="X224" t="s">
        <v>1128</v>
      </c>
      <c r="Y224">
        <v>66</v>
      </c>
      <c r="Z224">
        <v>66</v>
      </c>
      <c r="AA224">
        <v>10</v>
      </c>
      <c r="AB224">
        <v>10</v>
      </c>
      <c r="AC224">
        <v>6</v>
      </c>
    </row>
    <row r="225" spans="1:29">
      <c r="A225">
        <v>255</v>
      </c>
      <c r="B225" t="s">
        <v>635</v>
      </c>
      <c r="C225" t="s">
        <v>982</v>
      </c>
      <c r="G225" t="s">
        <v>734</v>
      </c>
      <c r="J225" t="s">
        <v>578</v>
      </c>
      <c r="K225">
        <v>0</v>
      </c>
      <c r="N225" t="b">
        <v>1</v>
      </c>
      <c r="O225" t="b">
        <v>0</v>
      </c>
      <c r="P225" t="b">
        <v>0</v>
      </c>
      <c r="Q225">
        <v>15</v>
      </c>
      <c r="R225">
        <v>0</v>
      </c>
      <c r="S225">
        <v>1</v>
      </c>
      <c r="T225">
        <v>3</v>
      </c>
      <c r="U225" t="b">
        <v>1</v>
      </c>
      <c r="V225" t="s">
        <v>188</v>
      </c>
      <c r="W225" t="s">
        <v>408</v>
      </c>
      <c r="X225" t="s">
        <v>1129</v>
      </c>
      <c r="Y225">
        <v>79</v>
      </c>
      <c r="Z225">
        <v>79</v>
      </c>
      <c r="AA225">
        <v>2</v>
      </c>
      <c r="AB225">
        <v>2</v>
      </c>
      <c r="AC225">
        <v>6</v>
      </c>
    </row>
    <row r="226" spans="1:29">
      <c r="A226">
        <v>256</v>
      </c>
      <c r="B226" t="s">
        <v>635</v>
      </c>
      <c r="C226" t="s">
        <v>983</v>
      </c>
      <c r="G226" t="s">
        <v>734</v>
      </c>
      <c r="J226" t="s">
        <v>578</v>
      </c>
      <c r="K226">
        <v>0</v>
      </c>
      <c r="N226" t="b">
        <v>1</v>
      </c>
      <c r="O226" t="b">
        <v>0</v>
      </c>
      <c r="P226" t="b">
        <v>0</v>
      </c>
      <c r="Q226">
        <v>15</v>
      </c>
      <c r="R226">
        <v>0</v>
      </c>
      <c r="S226">
        <v>1</v>
      </c>
      <c r="T226">
        <v>7</v>
      </c>
      <c r="U226" t="b">
        <v>1</v>
      </c>
      <c r="V226" t="s">
        <v>188</v>
      </c>
      <c r="W226" t="s">
        <v>408</v>
      </c>
      <c r="X226" t="s">
        <v>1130</v>
      </c>
      <c r="Y226">
        <v>83</v>
      </c>
      <c r="Z226">
        <v>83</v>
      </c>
      <c r="AA226">
        <v>2</v>
      </c>
      <c r="AB226">
        <v>2</v>
      </c>
      <c r="AC226">
        <v>6</v>
      </c>
    </row>
    <row r="227" spans="1:29">
      <c r="A227">
        <v>257</v>
      </c>
      <c r="B227" t="s">
        <v>635</v>
      </c>
      <c r="C227" t="s">
        <v>984</v>
      </c>
      <c r="G227" t="s">
        <v>734</v>
      </c>
      <c r="J227" t="s">
        <v>578</v>
      </c>
      <c r="K227">
        <v>0</v>
      </c>
      <c r="N227" t="b">
        <v>1</v>
      </c>
      <c r="O227" t="b">
        <v>0</v>
      </c>
      <c r="P227" t="b">
        <v>0</v>
      </c>
      <c r="Q227">
        <v>15</v>
      </c>
      <c r="R227">
        <v>0</v>
      </c>
      <c r="S227">
        <v>1</v>
      </c>
      <c r="T227">
        <v>11</v>
      </c>
      <c r="U227" t="b">
        <v>1</v>
      </c>
      <c r="V227" t="s">
        <v>188</v>
      </c>
      <c r="W227" t="s">
        <v>408</v>
      </c>
      <c r="X227" t="s">
        <v>1131</v>
      </c>
      <c r="Y227">
        <v>87</v>
      </c>
      <c r="Z227">
        <v>87</v>
      </c>
      <c r="AA227">
        <v>2</v>
      </c>
      <c r="AB227">
        <v>2</v>
      </c>
      <c r="AC227">
        <v>6</v>
      </c>
    </row>
    <row r="228" spans="1:29">
      <c r="A228">
        <v>258</v>
      </c>
      <c r="B228" t="s">
        <v>635</v>
      </c>
      <c r="C228" t="s">
        <v>985</v>
      </c>
      <c r="G228" t="s">
        <v>734</v>
      </c>
      <c r="J228" t="s">
        <v>580</v>
      </c>
      <c r="K228">
        <v>0</v>
      </c>
      <c r="N228" t="b">
        <v>1</v>
      </c>
      <c r="O228" t="b">
        <v>0</v>
      </c>
      <c r="P228" t="b">
        <v>0</v>
      </c>
      <c r="Q228">
        <v>15</v>
      </c>
      <c r="R228">
        <v>0</v>
      </c>
      <c r="S228">
        <v>1</v>
      </c>
      <c r="T228">
        <v>3</v>
      </c>
      <c r="U228" t="b">
        <v>1</v>
      </c>
      <c r="V228" t="s">
        <v>188</v>
      </c>
      <c r="W228" t="s">
        <v>408</v>
      </c>
      <c r="X228" t="s">
        <v>1132</v>
      </c>
      <c r="Y228">
        <v>79</v>
      </c>
      <c r="Z228">
        <v>79</v>
      </c>
      <c r="AA228">
        <v>7</v>
      </c>
      <c r="AB228">
        <v>7</v>
      </c>
      <c r="AC228">
        <v>6</v>
      </c>
    </row>
    <row r="229" spans="1:29">
      <c r="A229">
        <v>259</v>
      </c>
      <c r="B229" t="s">
        <v>633</v>
      </c>
      <c r="C229" t="s">
        <v>1133</v>
      </c>
      <c r="U229" t="b">
        <v>1</v>
      </c>
      <c r="V229" t="s">
        <v>412</v>
      </c>
      <c r="W229" t="s">
        <v>413</v>
      </c>
      <c r="X229" t="s">
        <v>1030</v>
      </c>
      <c r="Y229">
        <v>21</v>
      </c>
      <c r="Z229">
        <v>28</v>
      </c>
      <c r="AA229">
        <v>5</v>
      </c>
      <c r="AB229">
        <v>5</v>
      </c>
      <c r="AC229">
        <v>12</v>
      </c>
    </row>
    <row r="230" spans="1:29">
      <c r="A230">
        <v>260</v>
      </c>
      <c r="B230" t="s">
        <v>635</v>
      </c>
      <c r="C230" t="s">
        <v>1183</v>
      </c>
      <c r="G230" t="s">
        <v>1184</v>
      </c>
      <c r="I230" t="s">
        <v>734</v>
      </c>
      <c r="J230" t="s">
        <v>586</v>
      </c>
      <c r="K230">
        <v>0</v>
      </c>
      <c r="N230" t="b">
        <v>1</v>
      </c>
      <c r="O230" t="b">
        <v>0</v>
      </c>
      <c r="P230" t="b">
        <v>0</v>
      </c>
      <c r="Q230">
        <v>17</v>
      </c>
      <c r="R230">
        <v>0</v>
      </c>
      <c r="S230">
        <v>1</v>
      </c>
      <c r="T230">
        <v>0</v>
      </c>
      <c r="U230" t="b">
        <v>1</v>
      </c>
      <c r="V230" t="s">
        <v>410</v>
      </c>
      <c r="W230" t="s">
        <v>411</v>
      </c>
      <c r="X230" t="s">
        <v>1231</v>
      </c>
      <c r="Y230">
        <v>76</v>
      </c>
      <c r="Z230">
        <v>76</v>
      </c>
      <c r="AA230">
        <v>9</v>
      </c>
      <c r="AB230">
        <v>9</v>
      </c>
      <c r="AC230">
        <v>8</v>
      </c>
    </row>
    <row r="231" spans="1:29">
      <c r="A231">
        <v>261</v>
      </c>
      <c r="B231" t="s">
        <v>635</v>
      </c>
      <c r="C231" t="s">
        <v>1186</v>
      </c>
      <c r="G231" t="s">
        <v>1187</v>
      </c>
      <c r="I231" t="s">
        <v>734</v>
      </c>
      <c r="J231" t="s">
        <v>586</v>
      </c>
      <c r="K231">
        <v>0</v>
      </c>
      <c r="N231" t="b">
        <v>1</v>
      </c>
      <c r="O231" t="b">
        <v>0</v>
      </c>
      <c r="P231" t="b">
        <v>0</v>
      </c>
      <c r="Q231">
        <v>17</v>
      </c>
      <c r="R231">
        <v>0</v>
      </c>
      <c r="S231">
        <v>1</v>
      </c>
      <c r="T231">
        <v>0</v>
      </c>
      <c r="U231" t="b">
        <v>1</v>
      </c>
      <c r="V231" t="s">
        <v>410</v>
      </c>
      <c r="W231" t="s">
        <v>411</v>
      </c>
      <c r="X231" t="s">
        <v>1232</v>
      </c>
      <c r="Y231">
        <v>79</v>
      </c>
      <c r="Z231">
        <v>79</v>
      </c>
      <c r="AA231">
        <v>9</v>
      </c>
      <c r="AB231">
        <v>9</v>
      </c>
      <c r="AC231">
        <v>8</v>
      </c>
    </row>
    <row r="232" spans="1:29">
      <c r="A232">
        <v>262</v>
      </c>
      <c r="B232" t="s">
        <v>635</v>
      </c>
      <c r="C232" t="s">
        <v>1188</v>
      </c>
      <c r="G232" t="s">
        <v>1189</v>
      </c>
      <c r="I232" t="s">
        <v>734</v>
      </c>
      <c r="J232" t="s">
        <v>586</v>
      </c>
      <c r="K232">
        <v>0</v>
      </c>
      <c r="N232" t="b">
        <v>1</v>
      </c>
      <c r="O232" t="b">
        <v>0</v>
      </c>
      <c r="P232" t="b">
        <v>0</v>
      </c>
      <c r="Q232">
        <v>17</v>
      </c>
      <c r="R232">
        <v>0</v>
      </c>
      <c r="S232">
        <v>1</v>
      </c>
      <c r="T232">
        <v>0</v>
      </c>
      <c r="U232" t="b">
        <v>1</v>
      </c>
      <c r="V232" t="s">
        <v>412</v>
      </c>
      <c r="W232" t="s">
        <v>413</v>
      </c>
      <c r="X232" t="s">
        <v>1231</v>
      </c>
      <c r="Y232">
        <v>76</v>
      </c>
      <c r="Z232">
        <v>76</v>
      </c>
      <c r="AA232">
        <v>9</v>
      </c>
      <c r="AB232">
        <v>9</v>
      </c>
      <c r="AC232">
        <v>12</v>
      </c>
    </row>
    <row r="233" spans="1:29">
      <c r="A233">
        <v>263</v>
      </c>
      <c r="B233" t="s">
        <v>635</v>
      </c>
      <c r="C233" t="s">
        <v>1190</v>
      </c>
      <c r="G233" t="s">
        <v>1191</v>
      </c>
      <c r="I233" t="s">
        <v>734</v>
      </c>
      <c r="J233" t="s">
        <v>586</v>
      </c>
      <c r="K233">
        <v>0</v>
      </c>
      <c r="N233" t="b">
        <v>1</v>
      </c>
      <c r="O233" t="b">
        <v>0</v>
      </c>
      <c r="P233" t="b">
        <v>0</v>
      </c>
      <c r="Q233">
        <v>17</v>
      </c>
      <c r="R233">
        <v>0</v>
      </c>
      <c r="S233">
        <v>1</v>
      </c>
      <c r="T233">
        <v>0</v>
      </c>
      <c r="U233" t="b">
        <v>1</v>
      </c>
      <c r="V233" t="s">
        <v>412</v>
      </c>
      <c r="W233" t="s">
        <v>413</v>
      </c>
      <c r="X233" t="s">
        <v>1232</v>
      </c>
      <c r="Y233">
        <v>79</v>
      </c>
      <c r="Z233">
        <v>79</v>
      </c>
      <c r="AA233">
        <v>9</v>
      </c>
      <c r="AB233">
        <v>9</v>
      </c>
      <c r="AC233">
        <v>12</v>
      </c>
    </row>
  </sheetData>
  <pageMargins left="0.7" right="0.7" top="0.75" bottom="0.75" header="0.3" footer="0.3"/>
  <pageSetup orientation="portrait" horizontalDpi="1200" verticalDpi="1200" r:id="rId1"/>
  <headerFooter>
    <oddHeader>&amp;CState of Georgia_x000D_Disproportionate Share Hospital (DSH) Examination Survey Part I_x000D_For State DSH Year 2021</oddHeader>
    <oddFooter>&amp;L6.01&amp;CProperty of Myers and Stauffer LC&amp;RPage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7"/>
    <pageSetUpPr fitToPage="1"/>
  </sheetPr>
  <dimension ref="A1:P45"/>
  <sheetViews>
    <sheetView showGridLines="0" zoomScale="82" zoomScaleNormal="82" workbookViewId="0"/>
  </sheetViews>
  <sheetFormatPr defaultColWidth="0" defaultRowHeight="12.75" zeroHeight="1"/>
  <cols>
    <col min="1" max="1" width="2.5" style="51" customWidth="1"/>
    <col min="2" max="2" width="9.1640625" style="51" customWidth="1"/>
    <col min="3" max="3" width="2" style="51" customWidth="1"/>
    <col min="4" max="4" width="7.5" style="52" customWidth="1"/>
    <col min="5" max="5" width="3.1640625" style="51" customWidth="1"/>
    <col min="6" max="6" width="9.6640625" style="51" bestFit="1" customWidth="1"/>
    <col min="7" max="13" width="8.83203125" style="51" customWidth="1"/>
    <col min="14" max="14" width="4.6640625" style="51" customWidth="1"/>
    <col min="15" max="15" width="23.83203125" style="51" customWidth="1"/>
    <col min="16" max="16" width="1" style="51" hidden="1" customWidth="1"/>
    <col min="17" max="16384" width="0" style="51" hidden="1"/>
  </cols>
  <sheetData>
    <row r="1" spans="1:15" ht="18">
      <c r="A1" s="7" t="s">
        <v>71</v>
      </c>
      <c r="J1" s="248"/>
      <c r="K1" s="249" t="s">
        <v>362</v>
      </c>
    </row>
    <row r="2" spans="1:15" ht="34.5" customHeight="1" thickBot="1">
      <c r="B2" s="523" t="s">
        <v>147</v>
      </c>
      <c r="C2" s="523"/>
      <c r="D2" s="523"/>
      <c r="E2" s="523"/>
      <c r="F2" s="523"/>
      <c r="G2" s="523"/>
      <c r="H2" s="523"/>
      <c r="I2" s="523"/>
      <c r="J2" s="523"/>
      <c r="K2" s="523"/>
      <c r="L2" s="523"/>
      <c r="M2" s="523"/>
      <c r="N2" s="523"/>
      <c r="O2" s="523"/>
    </row>
    <row r="3" spans="1:15" ht="28.5" customHeight="1" thickBot="1">
      <c r="B3" s="50"/>
      <c r="C3" s="44"/>
      <c r="D3" s="423">
        <v>1</v>
      </c>
      <c r="E3" s="517" t="str">
        <f>CONCATENATE("Electronic copy of the DSH Survey Part I - DSH Year Data -  ", TEXT(DSH_Year_Begin,"mm/dd/yyyy"), " - ", TEXT(DSH_Year_End,"mm/dd/yyyy"))</f>
        <v>Electronic copy of the DSH Survey Part I - DSH Year Data -  07/01/2020 - 06/30/2021</v>
      </c>
      <c r="F3" s="517"/>
      <c r="G3" s="517"/>
      <c r="H3" s="517"/>
      <c r="I3" s="517"/>
      <c r="J3" s="517"/>
      <c r="K3" s="517"/>
      <c r="L3" s="517"/>
      <c r="M3" s="517"/>
      <c r="N3" s="517"/>
      <c r="O3" s="517"/>
    </row>
    <row r="4" spans="1:15" ht="36.75" customHeight="1" thickBot="1">
      <c r="B4" s="50"/>
      <c r="C4" s="6"/>
      <c r="D4" s="423">
        <v>2</v>
      </c>
      <c r="E4" s="517" t="str">
        <f xml:space="preserve"> CONCATENATE("Electronic copy of the DSH Survey Part II - Cost Report Data - Cost Report Year ", TEXT(FYB_1,"mm/dd/yyyy"), " - ", TEXT(FYE_1,"mm/dd/yyyy"))</f>
        <v xml:space="preserve">Electronic copy of the DSH Survey Part II - Cost Report Data - Cost Report Year  - </v>
      </c>
      <c r="F4" s="517"/>
      <c r="G4" s="517"/>
      <c r="H4" s="517"/>
      <c r="I4" s="517"/>
      <c r="J4" s="517"/>
      <c r="K4" s="517"/>
      <c r="L4" s="517"/>
      <c r="M4" s="517"/>
      <c r="N4" s="517"/>
      <c r="O4" s="517"/>
    </row>
    <row r="5" spans="1:15" ht="36.75" customHeight="1" thickBot="1">
      <c r="B5" s="50"/>
      <c r="C5" s="6"/>
      <c r="D5" s="423">
        <v>3</v>
      </c>
      <c r="E5" s="517" t="str">
        <f>IF(ISNUMBER('Sec. A-C DSH Year Data'!E17),CONCATENATE("Electronic copy of the DSH Survey Part II - Cost Report Data - Cost Report Year ", TEXT(FYB_2,"mm/dd/yyyy"), " - ", TEXT(FYE_2,"mm/dd/yyyy")),"N/A")</f>
        <v>N/A</v>
      </c>
      <c r="F5" s="517"/>
      <c r="G5" s="517"/>
      <c r="H5" s="517"/>
      <c r="I5" s="517"/>
      <c r="J5" s="517"/>
      <c r="K5" s="517"/>
      <c r="L5" s="517"/>
      <c r="M5" s="517"/>
      <c r="N5" s="517"/>
      <c r="O5" s="517"/>
    </row>
    <row r="6" spans="1:15" ht="36.75" customHeight="1" thickBot="1">
      <c r="B6" s="50"/>
      <c r="C6" s="6"/>
      <c r="D6" s="423">
        <v>4</v>
      </c>
      <c r="E6" s="517" t="str">
        <f>IF(ISNUMBER('Sec. A-C DSH Year Data'!E18),CONCATENATE("Electronic copy of the DSH Survey Part II - Cost Report Data - Cost Report Year ", TEXT(FYB_3,"mm/dd/yyyy"), " - ", TEXT(FYE_3,"mm/dd/yyyy")),"N/A")</f>
        <v>N/A</v>
      </c>
      <c r="F6" s="517"/>
      <c r="G6" s="517"/>
      <c r="H6" s="517"/>
      <c r="I6" s="517"/>
      <c r="J6" s="517"/>
      <c r="K6" s="517"/>
      <c r="L6" s="517"/>
      <c r="M6" s="517"/>
      <c r="N6" s="517"/>
      <c r="O6" s="517"/>
    </row>
    <row r="7" spans="1:15" ht="15">
      <c r="B7" s="524"/>
      <c r="C7" s="6"/>
      <c r="D7" s="10" t="s">
        <v>141</v>
      </c>
      <c r="E7" s="5" t="s">
        <v>73</v>
      </c>
      <c r="F7" s="5"/>
      <c r="G7" s="5"/>
      <c r="H7" s="5"/>
      <c r="I7" s="5"/>
      <c r="J7" s="5"/>
      <c r="K7" s="5"/>
      <c r="L7" s="5"/>
      <c r="M7" s="5"/>
    </row>
    <row r="8" spans="1:15" ht="37.5" customHeight="1" thickBot="1">
      <c r="B8" s="525"/>
      <c r="C8" s="5"/>
      <c r="D8" s="10"/>
      <c r="E8" s="45"/>
      <c r="F8" s="520" t="s">
        <v>140</v>
      </c>
      <c r="G8" s="520"/>
      <c r="H8" s="520"/>
      <c r="I8" s="520"/>
      <c r="J8" s="520"/>
      <c r="K8" s="520"/>
      <c r="L8" s="520"/>
      <c r="M8" s="520"/>
      <c r="N8" s="520"/>
      <c r="O8" s="520"/>
    </row>
    <row r="9" spans="1:15" ht="53.25" customHeight="1" thickBot="1">
      <c r="B9" s="346"/>
      <c r="C9" s="5"/>
      <c r="D9" s="10" t="s">
        <v>142</v>
      </c>
      <c r="E9" s="517" t="s">
        <v>387</v>
      </c>
      <c r="F9" s="517"/>
      <c r="G9" s="517"/>
      <c r="H9" s="517"/>
      <c r="I9" s="517"/>
      <c r="J9" s="517"/>
      <c r="K9" s="517"/>
      <c r="L9" s="517"/>
      <c r="M9" s="517"/>
      <c r="N9" s="517"/>
      <c r="O9" s="517"/>
    </row>
    <row r="10" spans="1:15" ht="15">
      <c r="B10" s="524"/>
      <c r="C10" s="6"/>
      <c r="D10" s="10" t="s">
        <v>143</v>
      </c>
      <c r="E10" s="5" t="s">
        <v>72</v>
      </c>
      <c r="F10" s="5"/>
      <c r="G10" s="5"/>
      <c r="H10" s="5"/>
      <c r="I10" s="5"/>
      <c r="J10" s="5"/>
      <c r="K10" s="5"/>
      <c r="L10" s="5"/>
      <c r="M10" s="5"/>
    </row>
    <row r="11" spans="1:15" ht="39" customHeight="1" thickBot="1">
      <c r="B11" s="525"/>
      <c r="C11" s="5"/>
      <c r="D11" s="10"/>
      <c r="E11" s="5"/>
      <c r="F11" s="520" t="s">
        <v>206</v>
      </c>
      <c r="G11" s="520"/>
      <c r="H11" s="520"/>
      <c r="I11" s="520"/>
      <c r="J11" s="520"/>
      <c r="K11" s="520"/>
      <c r="L11" s="520"/>
      <c r="M11" s="520"/>
      <c r="N11" s="520"/>
      <c r="O11" s="520"/>
    </row>
    <row r="12" spans="1:15" ht="55.5" customHeight="1" thickBot="1">
      <c r="B12" s="50"/>
      <c r="C12" s="5"/>
      <c r="D12" s="10" t="s">
        <v>144</v>
      </c>
      <c r="E12" s="517" t="s">
        <v>208</v>
      </c>
      <c r="F12" s="517"/>
      <c r="G12" s="517"/>
      <c r="H12" s="517"/>
      <c r="I12" s="517"/>
      <c r="J12" s="517"/>
      <c r="K12" s="517"/>
      <c r="L12" s="517"/>
      <c r="M12" s="517"/>
      <c r="N12" s="517"/>
      <c r="O12" s="517"/>
    </row>
    <row r="13" spans="1:15" ht="51" customHeight="1">
      <c r="B13" s="524"/>
      <c r="C13" s="6"/>
      <c r="D13" s="10" t="s">
        <v>145</v>
      </c>
      <c r="E13" s="517" t="s">
        <v>148</v>
      </c>
      <c r="F13" s="517"/>
      <c r="G13" s="517"/>
      <c r="H13" s="517"/>
      <c r="I13" s="517"/>
      <c r="J13" s="517"/>
      <c r="K13" s="517"/>
      <c r="L13" s="517"/>
      <c r="M13" s="517"/>
      <c r="N13" s="517"/>
      <c r="O13" s="517"/>
    </row>
    <row r="14" spans="1:15" ht="39" customHeight="1" thickBot="1">
      <c r="B14" s="525"/>
      <c r="C14" s="5"/>
      <c r="D14" s="10"/>
      <c r="E14" s="5"/>
      <c r="F14" s="520" t="s">
        <v>206</v>
      </c>
      <c r="G14" s="520"/>
      <c r="H14" s="520"/>
      <c r="I14" s="520"/>
      <c r="J14" s="520"/>
      <c r="K14" s="520"/>
      <c r="L14" s="520"/>
      <c r="M14" s="520"/>
      <c r="N14" s="520"/>
      <c r="O14" s="520"/>
    </row>
    <row r="15" spans="1:15" ht="58.5" customHeight="1" thickBot="1">
      <c r="B15" s="50"/>
      <c r="C15" s="5"/>
      <c r="D15" s="10" t="s">
        <v>146</v>
      </c>
      <c r="E15" s="517" t="s">
        <v>388</v>
      </c>
      <c r="F15" s="517"/>
      <c r="G15" s="517"/>
      <c r="H15" s="517"/>
      <c r="I15" s="517"/>
      <c r="J15" s="517"/>
      <c r="K15" s="517"/>
      <c r="L15" s="517"/>
      <c r="M15" s="517"/>
      <c r="N15" s="517"/>
      <c r="O15" s="517"/>
    </row>
    <row r="16" spans="1:15" ht="38.25" customHeight="1" thickBot="1">
      <c r="B16" s="50"/>
      <c r="C16" s="6"/>
      <c r="D16" s="423">
        <v>8</v>
      </c>
      <c r="E16" s="521" t="s">
        <v>74</v>
      </c>
      <c r="F16" s="522"/>
      <c r="G16" s="522"/>
      <c r="H16" s="522"/>
      <c r="I16" s="522"/>
      <c r="J16" s="522"/>
      <c r="K16" s="522"/>
      <c r="L16" s="522"/>
      <c r="M16" s="522"/>
      <c r="N16" s="522"/>
      <c r="O16" s="522"/>
    </row>
    <row r="17" spans="2:15" ht="40.5" customHeight="1" thickBot="1">
      <c r="B17" s="50"/>
      <c r="C17" s="5"/>
      <c r="D17" s="423">
        <v>9</v>
      </c>
      <c r="E17" s="521" t="s">
        <v>75</v>
      </c>
      <c r="F17" s="522"/>
      <c r="G17" s="522"/>
      <c r="H17" s="522"/>
      <c r="I17" s="522"/>
      <c r="J17" s="522"/>
      <c r="K17" s="522"/>
      <c r="L17" s="522"/>
      <c r="M17" s="522"/>
      <c r="N17" s="522"/>
      <c r="O17" s="522"/>
    </row>
    <row r="18" spans="2:15" ht="36" customHeight="1" thickBot="1">
      <c r="B18" s="50"/>
      <c r="C18" s="9"/>
      <c r="D18" s="423">
        <v>10</v>
      </c>
      <c r="E18" s="521" t="s">
        <v>76</v>
      </c>
      <c r="F18" s="522"/>
      <c r="G18" s="522"/>
      <c r="H18" s="522"/>
      <c r="I18" s="522"/>
      <c r="J18" s="522"/>
      <c r="K18" s="522"/>
      <c r="L18" s="522"/>
      <c r="M18" s="522"/>
      <c r="N18" s="522"/>
      <c r="O18" s="522"/>
    </row>
    <row r="19" spans="2:15" ht="38.25" customHeight="1" thickBot="1">
      <c r="B19" s="50"/>
      <c r="C19" s="9"/>
      <c r="D19" s="423">
        <v>11</v>
      </c>
      <c r="E19" s="521" t="s">
        <v>79</v>
      </c>
      <c r="F19" s="522"/>
      <c r="G19" s="522"/>
      <c r="H19" s="522"/>
      <c r="I19" s="522"/>
      <c r="J19" s="522"/>
      <c r="K19" s="522"/>
      <c r="L19" s="522"/>
      <c r="M19" s="522"/>
      <c r="N19" s="522"/>
      <c r="O19" s="522"/>
    </row>
    <row r="20" spans="2:15" ht="22.5" customHeight="1">
      <c r="B20" s="524"/>
      <c r="C20" s="11"/>
      <c r="D20" s="423">
        <v>12</v>
      </c>
      <c r="E20" s="521" t="s">
        <v>209</v>
      </c>
      <c r="F20" s="522"/>
      <c r="G20" s="522"/>
      <c r="H20" s="522"/>
      <c r="I20" s="522"/>
      <c r="J20" s="522"/>
      <c r="K20" s="522"/>
      <c r="L20" s="522"/>
      <c r="M20" s="522"/>
      <c r="N20" s="522"/>
      <c r="O20" s="522"/>
    </row>
    <row r="21" spans="2:15" ht="22.5" customHeight="1" thickBot="1">
      <c r="B21" s="525"/>
      <c r="C21" s="11"/>
      <c r="D21" s="423"/>
      <c r="F21" s="531" t="s">
        <v>207</v>
      </c>
      <c r="G21" s="531"/>
      <c r="H21" s="531"/>
      <c r="I21" s="531"/>
      <c r="J21" s="531"/>
      <c r="K21" s="531"/>
      <c r="L21" s="531"/>
      <c r="M21" s="531"/>
      <c r="N21" s="531"/>
      <c r="O21" s="531"/>
    </row>
    <row r="22" spans="2:15" ht="38.25" customHeight="1" thickBot="1">
      <c r="B22" s="50"/>
      <c r="C22" s="11"/>
      <c r="D22" s="423">
        <v>13</v>
      </c>
      <c r="E22" s="521" t="s">
        <v>159</v>
      </c>
      <c r="F22" s="530"/>
      <c r="G22" s="530"/>
      <c r="H22" s="530"/>
      <c r="I22" s="530"/>
      <c r="J22" s="530"/>
      <c r="K22" s="530"/>
      <c r="L22" s="530"/>
      <c r="M22" s="530"/>
      <c r="N22" s="530"/>
      <c r="O22" s="530"/>
    </row>
    <row r="23" spans="2:15" ht="36.75" customHeight="1" thickBot="1">
      <c r="B23" s="50"/>
      <c r="C23" s="11"/>
      <c r="D23" s="423">
        <v>14</v>
      </c>
      <c r="E23" s="521" t="s">
        <v>158</v>
      </c>
      <c r="F23" s="530"/>
      <c r="G23" s="530"/>
      <c r="H23" s="530"/>
      <c r="I23" s="530"/>
      <c r="J23" s="530"/>
      <c r="K23" s="530"/>
      <c r="L23" s="530"/>
      <c r="M23" s="530"/>
      <c r="N23" s="530"/>
      <c r="O23" s="530"/>
    </row>
    <row r="24" spans="2:15" ht="27" customHeight="1" thickBot="1">
      <c r="B24" s="50"/>
      <c r="C24" s="11"/>
      <c r="D24" s="10" t="s">
        <v>1250</v>
      </c>
      <c r="E24" s="521" t="s">
        <v>80</v>
      </c>
      <c r="F24" s="530"/>
      <c r="G24" s="530"/>
      <c r="H24" s="530"/>
      <c r="I24" s="530"/>
      <c r="J24" s="530"/>
      <c r="K24" s="530"/>
      <c r="L24" s="530"/>
      <c r="M24" s="530"/>
      <c r="N24" s="530"/>
      <c r="O24" s="530"/>
    </row>
    <row r="25" spans="2:15" ht="66.75" customHeight="1" thickBot="1">
      <c r="B25" s="50"/>
      <c r="C25" s="11"/>
      <c r="D25" s="10" t="s">
        <v>1251</v>
      </c>
      <c r="E25" s="517" t="s">
        <v>1261</v>
      </c>
      <c r="F25" s="517"/>
      <c r="G25" s="517"/>
      <c r="H25" s="517"/>
      <c r="I25" s="517"/>
      <c r="J25" s="517"/>
      <c r="K25" s="517"/>
      <c r="L25" s="517"/>
      <c r="M25" s="517"/>
      <c r="N25" s="517"/>
      <c r="O25" s="517"/>
    </row>
    <row r="26" spans="2:15" ht="27" customHeight="1" thickBot="1">
      <c r="B26" s="50"/>
      <c r="C26" s="11"/>
      <c r="D26" s="423">
        <v>16</v>
      </c>
      <c r="E26" s="521" t="s">
        <v>210</v>
      </c>
      <c r="F26" s="530"/>
      <c r="G26" s="530"/>
      <c r="H26" s="530"/>
      <c r="I26" s="530"/>
      <c r="J26" s="530"/>
      <c r="K26" s="530"/>
      <c r="L26" s="530"/>
      <c r="M26" s="530"/>
      <c r="N26" s="530"/>
      <c r="O26" s="530"/>
    </row>
    <row r="27" spans="2:15" ht="35.25" customHeight="1" thickBot="1">
      <c r="B27" s="50"/>
      <c r="C27" s="11"/>
      <c r="D27" s="423">
        <v>17</v>
      </c>
      <c r="E27" s="521" t="s">
        <v>211</v>
      </c>
      <c r="F27" s="522"/>
      <c r="G27" s="522"/>
      <c r="H27" s="522"/>
      <c r="I27" s="522"/>
      <c r="J27" s="522"/>
      <c r="K27" s="522"/>
      <c r="L27" s="522"/>
      <c r="M27" s="522"/>
      <c r="N27" s="522"/>
      <c r="O27" s="522"/>
    </row>
    <row r="28" spans="2:15" ht="35.25" customHeight="1" thickBot="1">
      <c r="B28" s="50"/>
      <c r="C28" s="11"/>
      <c r="D28" s="423">
        <v>18</v>
      </c>
      <c r="E28" s="521" t="s">
        <v>212</v>
      </c>
      <c r="F28" s="522"/>
      <c r="G28" s="522"/>
      <c r="H28" s="522"/>
      <c r="I28" s="522"/>
      <c r="J28" s="522"/>
      <c r="K28" s="522"/>
      <c r="L28" s="522"/>
      <c r="M28" s="522"/>
      <c r="N28" s="522"/>
      <c r="O28" s="522"/>
    </row>
    <row r="29" spans="2:15" ht="6" customHeight="1">
      <c r="B29" s="49"/>
      <c r="C29" s="11"/>
      <c r="D29" s="10"/>
      <c r="E29" s="48"/>
      <c r="F29" s="56"/>
      <c r="G29" s="56"/>
      <c r="H29" s="56"/>
      <c r="I29" s="56"/>
      <c r="J29" s="56"/>
      <c r="K29" s="56"/>
      <c r="L29" s="56"/>
      <c r="M29" s="56"/>
      <c r="N29" s="56"/>
      <c r="O29" s="56"/>
    </row>
    <row r="30" spans="2:15">
      <c r="B30" s="12"/>
      <c r="C30" s="12"/>
      <c r="D30" s="12"/>
      <c r="E30" s="12"/>
      <c r="F30" s="12"/>
      <c r="G30" s="12"/>
      <c r="H30" s="12"/>
      <c r="I30" s="12"/>
      <c r="J30" s="12"/>
      <c r="K30" s="12"/>
      <c r="L30" s="12"/>
      <c r="M30" s="12"/>
      <c r="N30" s="12"/>
      <c r="O30" s="12"/>
    </row>
    <row r="31" spans="2:15" ht="54" customHeight="1">
      <c r="B31" s="12"/>
      <c r="C31" s="12"/>
      <c r="D31" s="12"/>
      <c r="E31" s="518" t="s">
        <v>205</v>
      </c>
      <c r="F31" s="519"/>
      <c r="G31" s="519"/>
      <c r="H31" s="519"/>
      <c r="I31" s="519"/>
      <c r="J31" s="519"/>
      <c r="K31" s="519"/>
      <c r="L31" s="519"/>
      <c r="M31" s="519"/>
      <c r="N31" s="519"/>
      <c r="O31" s="12"/>
    </row>
    <row r="32" spans="2:15" ht="24" customHeight="1">
      <c r="B32" s="12"/>
      <c r="C32" s="12"/>
      <c r="D32" s="12"/>
      <c r="E32" s="526" t="s">
        <v>204</v>
      </c>
      <c r="F32" s="527"/>
      <c r="G32" s="527"/>
      <c r="H32" s="527"/>
      <c r="I32" s="527"/>
      <c r="J32" s="527"/>
      <c r="K32" s="527"/>
      <c r="L32" s="527"/>
      <c r="M32" s="527"/>
      <c r="N32" s="527"/>
      <c r="O32" s="12"/>
    </row>
    <row r="33" spans="5:15" ht="45" customHeight="1">
      <c r="E33" s="528" t="s">
        <v>386</v>
      </c>
      <c r="F33" s="519"/>
      <c r="G33" s="519"/>
      <c r="H33" s="519"/>
      <c r="I33" s="519"/>
      <c r="J33" s="519"/>
      <c r="K33" s="519"/>
      <c r="L33" s="519"/>
      <c r="M33" s="519"/>
      <c r="N33" s="519"/>
      <c r="O33" s="57"/>
    </row>
    <row r="34" spans="5:15" ht="19.5" customHeight="1">
      <c r="E34" s="58"/>
      <c r="F34" s="5"/>
      <c r="G34" s="59"/>
      <c r="H34" s="196" t="str">
        <f>'Survey Set-Up'!B4</f>
        <v>Myers and Stauffer LC</v>
      </c>
      <c r="I34" s="60"/>
      <c r="J34" s="60"/>
      <c r="K34" s="60"/>
      <c r="L34" s="60"/>
      <c r="M34" s="5"/>
      <c r="N34" s="5"/>
    </row>
    <row r="35" spans="5:15" ht="18" customHeight="1">
      <c r="E35" s="58"/>
      <c r="F35" s="5"/>
      <c r="G35" s="59"/>
      <c r="H35" s="8" t="str">
        <f>'Survey Set-Up'!B5</f>
        <v>ATTN:  DSH Examinations</v>
      </c>
      <c r="I35" s="60"/>
      <c r="J35" s="60"/>
      <c r="K35" s="60"/>
      <c r="L35" s="60"/>
      <c r="M35" s="5"/>
      <c r="N35" s="5"/>
    </row>
    <row r="36" spans="5:15" ht="16.149999999999999" customHeight="1">
      <c r="E36" s="58"/>
      <c r="F36" s="5"/>
      <c r="G36" s="59"/>
      <c r="H36" s="8" t="str">
        <f>'Survey Set-Up'!B6</f>
        <v>700 W. 47th Street, Suite 1100</v>
      </c>
      <c r="I36" s="60"/>
      <c r="J36" s="60"/>
      <c r="K36" s="60"/>
      <c r="L36" s="60"/>
      <c r="M36" s="5"/>
      <c r="N36" s="5"/>
    </row>
    <row r="37" spans="5:15" ht="17.45" customHeight="1">
      <c r="E37" s="58"/>
      <c r="F37" s="5"/>
      <c r="G37" s="59"/>
      <c r="H37" s="8" t="str">
        <f>'Survey Set-Up'!B7</f>
        <v>Kansas City, Missouri 64112</v>
      </c>
      <c r="I37" s="60"/>
      <c r="J37" s="60"/>
      <c r="K37" s="60"/>
      <c r="L37" s="60"/>
      <c r="M37" s="5"/>
      <c r="N37" s="5"/>
    </row>
    <row r="38" spans="5:15" ht="18" customHeight="1">
      <c r="E38" s="58"/>
      <c r="F38" s="5"/>
      <c r="G38" s="59"/>
      <c r="H38" s="8" t="str">
        <f>'Survey Set-Up'!B8</f>
        <v>Fax:  (816) 945-5301</v>
      </c>
      <c r="I38" s="60"/>
      <c r="J38" s="60"/>
      <c r="K38" s="60"/>
      <c r="L38" s="60"/>
      <c r="M38" s="5"/>
      <c r="N38" s="5"/>
    </row>
    <row r="39" spans="5:15" ht="16.899999999999999" customHeight="1">
      <c r="E39" s="58"/>
      <c r="F39" s="5"/>
      <c r="G39" s="59"/>
      <c r="H39" s="8" t="str">
        <f>'Survey Set-Up'!B9</f>
        <v>Phone:  (800) 374-6858</v>
      </c>
      <c r="I39" s="60"/>
      <c r="J39" s="60"/>
      <c r="K39" s="60"/>
      <c r="L39" s="60"/>
      <c r="M39" s="5"/>
      <c r="N39" s="5"/>
    </row>
    <row r="40" spans="5:15" ht="15.75">
      <c r="H40" s="8" t="str">
        <f>'Survey Set-Up'!B10</f>
        <v>E-Mail: GADSH@mslc.com</v>
      </c>
    </row>
    <row r="41" spans="5:15" ht="46.5" customHeight="1">
      <c r="E41" s="528" t="s">
        <v>149</v>
      </c>
      <c r="F41" s="528"/>
      <c r="G41" s="528"/>
      <c r="H41" s="529"/>
      <c r="I41" s="529"/>
      <c r="J41" s="529"/>
      <c r="K41" s="529"/>
      <c r="L41" s="529"/>
      <c r="M41" s="529"/>
      <c r="N41" s="529"/>
      <c r="O41" s="519"/>
    </row>
    <row r="42" spans="5:15"/>
    <row r="43" spans="5:15"/>
    <row r="44" spans="5:15"/>
    <row r="45" spans="5:15"/>
  </sheetData>
  <sheetProtection algorithmName="SHA-512" hashValue="zn654AIgA7xESxZLfjJw4cIAGrCSqcFKCVk3/hoV+KZOiVkh2MgfL9tEohYki09bZuvN7yfk0lZ9bOZNoQ+bjQ==" saltValue="liVgnCOIb1dO3bhrHd+LaQ==" spinCount="100000" sheet="1" objects="1" scenarios="1"/>
  <mergeCells count="33">
    <mergeCell ref="E41:O41"/>
    <mergeCell ref="E19:O19"/>
    <mergeCell ref="E33:N33"/>
    <mergeCell ref="E17:O17"/>
    <mergeCell ref="E24:O24"/>
    <mergeCell ref="E22:O22"/>
    <mergeCell ref="E23:O23"/>
    <mergeCell ref="E26:O26"/>
    <mergeCell ref="E25:O25"/>
    <mergeCell ref="E18:O18"/>
    <mergeCell ref="E20:O20"/>
    <mergeCell ref="F21:O21"/>
    <mergeCell ref="E16:O16"/>
    <mergeCell ref="E32:N32"/>
    <mergeCell ref="F8:O8"/>
    <mergeCell ref="F14:O14"/>
    <mergeCell ref="E13:O13"/>
    <mergeCell ref="E3:O3"/>
    <mergeCell ref="E31:N31"/>
    <mergeCell ref="F11:O11"/>
    <mergeCell ref="E28:O28"/>
    <mergeCell ref="B2:O2"/>
    <mergeCell ref="E27:O27"/>
    <mergeCell ref="E9:O9"/>
    <mergeCell ref="E12:O12"/>
    <mergeCell ref="E15:O15"/>
    <mergeCell ref="B7:B8"/>
    <mergeCell ref="B10:B11"/>
    <mergeCell ref="B13:B14"/>
    <mergeCell ref="B20:B21"/>
    <mergeCell ref="E4:O4"/>
    <mergeCell ref="E5:O5"/>
    <mergeCell ref="E6:O6"/>
  </mergeCells>
  <phoneticPr fontId="0" type="noConversion"/>
  <conditionalFormatting sqref="E31:N31">
    <cfRule type="expression" dxfId="12" priority="6">
      <formula>WebPortal="No"</formula>
    </cfRule>
  </conditionalFormatting>
  <conditionalFormatting sqref="E32:N32">
    <cfRule type="expression" dxfId="11" priority="5">
      <formula>WebPortal="No"</formula>
    </cfRule>
  </conditionalFormatting>
  <conditionalFormatting sqref="J1:O1">
    <cfRule type="expression" dxfId="10" priority="3">
      <formula>OR(State&lt;&gt;"Louisiana",Louisiana_Pool&lt;&gt;"Act 540")</formula>
    </cfRule>
  </conditionalFormatting>
  <conditionalFormatting sqref="B3:B4 B7:B8 B10:B11 B23 B26">
    <cfRule type="expression" dxfId="9" priority="1">
      <formula>AND(State = "Louisiana", Louisiana_Pool = "Act 540")</formula>
    </cfRule>
  </conditionalFormatting>
  <dataValidations count="1">
    <dataValidation type="list" allowBlank="1" showInputMessage="1" showErrorMessage="1" sqref="B3:B28">
      <formula1>"X,N/A"</formula1>
    </dataValidation>
  </dataValidations>
  <pageMargins left="0.75" right="0.46" top="1.25" bottom="1" header="0.5" footer="0.5"/>
  <pageSetup scale="47" orientation="portrait" r:id="rId1"/>
  <headerFooter alignWithMargins="0">
    <oddHeader>&amp;CState of Georgia_x000D_Disproportionate Share Hospital (DSH) Examination Survey Part I_x000D_For State DSH Year 2021</oddHeader>
    <oddFooter>&amp;L6.01&amp;CProperty of Myers and Stauffer LC&amp;RPage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7"/>
    <pageSetUpPr fitToPage="1"/>
  </sheetPr>
  <dimension ref="A1:G60"/>
  <sheetViews>
    <sheetView showGridLines="0" zoomScale="82" zoomScaleNormal="82" workbookViewId="0"/>
  </sheetViews>
  <sheetFormatPr defaultColWidth="0" defaultRowHeight="12.75" zeroHeight="1"/>
  <cols>
    <col min="1" max="1" width="2.1640625" style="422" customWidth="1"/>
    <col min="2" max="2" width="2" style="422" customWidth="1"/>
    <col min="3" max="3" width="4.5" style="422" customWidth="1"/>
    <col min="4" max="4" width="6.1640625" style="422" customWidth="1"/>
    <col min="5" max="5" width="45.6640625" style="422" customWidth="1"/>
    <col min="6" max="6" width="84.5" style="422" customWidth="1"/>
    <col min="7" max="7" width="4.83203125" style="422" customWidth="1"/>
    <col min="8" max="16384" width="8.83203125" style="422" hidden="1"/>
  </cols>
  <sheetData>
    <row r="1" spans="1:6" ht="18">
      <c r="A1" s="383"/>
      <c r="B1" s="532" t="str">
        <f>"SFY "&amp;Year&amp;" DSH Exam Survey - Submission Checklist"</f>
        <v>SFY 2021 DSH Exam Survey - Submission Checklist</v>
      </c>
      <c r="C1" s="532"/>
      <c r="D1" s="532"/>
      <c r="E1" s="532"/>
      <c r="F1" s="532"/>
    </row>
    <row r="2" spans="1:6" ht="18">
      <c r="A2" s="384"/>
      <c r="B2" s="426"/>
      <c r="C2" s="426"/>
      <c r="D2" s="426"/>
      <c r="E2" s="426"/>
      <c r="F2" s="426"/>
    </row>
    <row r="3" spans="1:6" ht="18">
      <c r="A3" s="384"/>
      <c r="B3" s="533" t="s">
        <v>1193</v>
      </c>
      <c r="C3" s="533"/>
      <c r="D3" s="533"/>
      <c r="E3" s="533"/>
      <c r="F3" s="533"/>
    </row>
    <row r="4" spans="1:6" ht="18">
      <c r="A4" s="384"/>
      <c r="B4" s="534" t="s">
        <v>1194</v>
      </c>
      <c r="C4" s="534"/>
      <c r="D4" s="534"/>
      <c r="E4" s="534"/>
      <c r="F4" s="534"/>
    </row>
    <row r="5" spans="1:6" ht="18">
      <c r="A5" s="384"/>
      <c r="B5" s="427"/>
      <c r="C5" s="427"/>
      <c r="D5" s="427"/>
      <c r="E5" s="427"/>
      <c r="F5" s="427"/>
    </row>
    <row r="6" spans="1:6" ht="15.75" thickBot="1">
      <c r="A6" s="384"/>
      <c r="B6" s="428"/>
      <c r="C6" s="428"/>
      <c r="D6" s="429"/>
      <c r="E6" s="428"/>
      <c r="F6" s="428"/>
    </row>
    <row r="7" spans="1:6" ht="13.5" thickBot="1">
      <c r="A7" s="384"/>
      <c r="B7" s="431"/>
      <c r="C7" s="432"/>
      <c r="D7" s="433">
        <v>1</v>
      </c>
      <c r="E7" s="434" t="s">
        <v>1212</v>
      </c>
      <c r="F7" s="431"/>
    </row>
    <row r="8" spans="1:6" ht="13.5" thickBot="1">
      <c r="A8" s="384"/>
      <c r="B8" s="431"/>
      <c r="C8" s="431"/>
      <c r="D8" s="433"/>
      <c r="E8" s="431"/>
      <c r="F8" s="431"/>
    </row>
    <row r="9" spans="1:6" ht="13.5" thickBot="1">
      <c r="A9" s="384"/>
      <c r="B9" s="431"/>
      <c r="C9" s="432"/>
      <c r="D9" s="433">
        <v>2</v>
      </c>
      <c r="E9" s="434" t="s">
        <v>1213</v>
      </c>
      <c r="F9" s="434"/>
    </row>
    <row r="10" spans="1:6">
      <c r="A10" s="384"/>
      <c r="B10" s="431"/>
      <c r="C10" s="435"/>
      <c r="D10" s="433"/>
      <c r="E10" s="436" t="s">
        <v>1195</v>
      </c>
      <c r="F10" s="436"/>
    </row>
    <row r="11" spans="1:6" ht="13.5" thickBot="1">
      <c r="A11" s="384"/>
      <c r="B11" s="431"/>
      <c r="C11" s="431"/>
      <c r="D11" s="433"/>
      <c r="E11" s="431"/>
      <c r="F11" s="431"/>
    </row>
    <row r="12" spans="1:6" ht="13.5" thickBot="1">
      <c r="A12" s="384"/>
      <c r="B12" s="431"/>
      <c r="C12" s="432"/>
      <c r="D12" s="433">
        <v>3</v>
      </c>
      <c r="E12" s="430" t="s">
        <v>1211</v>
      </c>
      <c r="F12" s="372"/>
    </row>
    <row r="13" spans="1:6">
      <c r="A13" s="384"/>
      <c r="B13" s="431"/>
      <c r="C13" s="431"/>
      <c r="D13" s="433"/>
      <c r="E13" s="436" t="s">
        <v>1196</v>
      </c>
      <c r="F13" s="436"/>
    </row>
    <row r="14" spans="1:6" ht="13.5" thickBot="1">
      <c r="A14" s="384"/>
      <c r="B14" s="431"/>
      <c r="C14" s="431"/>
      <c r="D14" s="433"/>
      <c r="E14" s="431"/>
      <c r="F14" s="431"/>
    </row>
    <row r="15" spans="1:6" ht="13.5" thickBot="1">
      <c r="A15" s="384"/>
      <c r="B15" s="431"/>
      <c r="C15" s="432"/>
      <c r="D15" s="433">
        <v>4</v>
      </c>
      <c r="E15" s="437" t="s">
        <v>1214</v>
      </c>
      <c r="F15" s="372"/>
    </row>
    <row r="16" spans="1:6">
      <c r="A16" s="384"/>
      <c r="B16" s="431"/>
      <c r="C16" s="431"/>
      <c r="D16" s="433"/>
      <c r="E16" s="436" t="s">
        <v>1215</v>
      </c>
      <c r="F16" s="436"/>
    </row>
    <row r="17" spans="1:6" ht="13.5" thickBot="1">
      <c r="A17" s="384"/>
      <c r="B17" s="431"/>
      <c r="C17" s="431"/>
      <c r="D17" s="433"/>
      <c r="E17" s="438"/>
      <c r="F17" s="438"/>
    </row>
    <row r="18" spans="1:6" ht="13.5" thickBot="1">
      <c r="A18" s="384"/>
      <c r="B18" s="431"/>
      <c r="C18" s="431"/>
      <c r="D18" s="433"/>
      <c r="E18" s="372"/>
      <c r="F18" s="436"/>
    </row>
    <row r="19" spans="1:6" ht="13.5" thickBot="1">
      <c r="A19" s="384"/>
      <c r="B19" s="431"/>
      <c r="C19" s="432"/>
      <c r="D19" s="433">
        <v>5</v>
      </c>
      <c r="E19" s="437" t="s">
        <v>1216</v>
      </c>
      <c r="F19" s="439"/>
    </row>
    <row r="20" spans="1:6">
      <c r="A20" s="384"/>
      <c r="B20" s="431"/>
      <c r="C20" s="440"/>
      <c r="D20" s="433"/>
      <c r="E20" s="436" t="s">
        <v>1217</v>
      </c>
      <c r="F20" s="441"/>
    </row>
    <row r="21" spans="1:6" ht="13.5" thickBot="1">
      <c r="A21" s="384"/>
      <c r="B21" s="431"/>
      <c r="C21" s="440"/>
      <c r="D21" s="433"/>
      <c r="E21" s="442"/>
      <c r="F21" s="443"/>
    </row>
    <row r="22" spans="1:6" ht="13.5" thickBot="1">
      <c r="A22" s="384"/>
      <c r="B22" s="431"/>
      <c r="C22" s="431"/>
      <c r="D22" s="433"/>
      <c r="E22" s="372"/>
      <c r="F22" s="436"/>
    </row>
    <row r="23" spans="1:6" ht="13.5" thickBot="1">
      <c r="A23" s="384"/>
      <c r="B23" s="431"/>
      <c r="C23" s="432"/>
      <c r="D23" s="433">
        <v>6</v>
      </c>
      <c r="E23" s="437" t="s">
        <v>1218</v>
      </c>
      <c r="F23" s="437"/>
    </row>
    <row r="24" spans="1:6">
      <c r="A24" s="384"/>
      <c r="B24" s="431"/>
      <c r="C24" s="431"/>
      <c r="D24" s="433"/>
      <c r="E24" s="436" t="s">
        <v>1219</v>
      </c>
      <c r="F24" s="436"/>
    </row>
    <row r="25" spans="1:6" ht="13.5" thickBot="1">
      <c r="A25" s="384"/>
      <c r="B25" s="431"/>
      <c r="C25" s="431"/>
      <c r="D25" s="433"/>
      <c r="E25" s="438"/>
      <c r="F25" s="438"/>
    </row>
    <row r="26" spans="1:6" ht="13.5" thickBot="1">
      <c r="A26" s="384"/>
      <c r="B26" s="431"/>
      <c r="C26" s="431"/>
      <c r="D26" s="433"/>
      <c r="E26" s="372"/>
      <c r="F26" s="436"/>
    </row>
    <row r="27" spans="1:6" ht="13.5" thickBot="1">
      <c r="A27" s="384"/>
      <c r="B27" s="431"/>
      <c r="C27" s="432"/>
      <c r="D27" s="433">
        <v>7</v>
      </c>
      <c r="E27" s="437" t="s">
        <v>1220</v>
      </c>
      <c r="F27" s="437"/>
    </row>
    <row r="28" spans="1:6">
      <c r="A28" s="384"/>
      <c r="B28" s="431"/>
      <c r="C28" s="431"/>
      <c r="D28" s="433"/>
      <c r="E28" s="436" t="s">
        <v>1221</v>
      </c>
      <c r="F28" s="436"/>
    </row>
    <row r="29" spans="1:6" ht="13.5" thickBot="1">
      <c r="A29" s="384"/>
      <c r="B29" s="431"/>
      <c r="C29" s="431"/>
      <c r="D29" s="433"/>
      <c r="E29" s="438"/>
      <c r="F29" s="438"/>
    </row>
    <row r="30" spans="1:6" ht="13.5" thickBot="1">
      <c r="A30" s="384"/>
      <c r="B30" s="431"/>
      <c r="C30" s="444"/>
      <c r="D30" s="433"/>
      <c r="E30" s="445"/>
      <c r="F30" s="445"/>
    </row>
    <row r="31" spans="1:6" ht="13.5" thickBot="1">
      <c r="A31" s="384"/>
      <c r="B31" s="431"/>
      <c r="C31" s="432"/>
      <c r="D31" s="433">
        <v>8</v>
      </c>
      <c r="E31" s="437" t="s">
        <v>1222</v>
      </c>
      <c r="F31" s="446"/>
    </row>
    <row r="32" spans="1:6">
      <c r="A32" s="384"/>
      <c r="B32" s="431"/>
      <c r="C32" s="431"/>
      <c r="D32" s="433"/>
      <c r="E32" s="436" t="s">
        <v>1223</v>
      </c>
      <c r="F32" s="436"/>
    </row>
    <row r="33" spans="1:6" ht="13.5" thickBot="1">
      <c r="A33" s="384"/>
      <c r="B33" s="431"/>
      <c r="C33" s="431"/>
      <c r="D33" s="433"/>
      <c r="E33" s="438"/>
      <c r="F33" s="438"/>
    </row>
    <row r="34" spans="1:6" ht="13.5" thickBot="1">
      <c r="A34" s="384"/>
      <c r="B34" s="431"/>
      <c r="C34" s="447"/>
      <c r="D34" s="433"/>
      <c r="E34" s="445"/>
      <c r="F34" s="445"/>
    </row>
    <row r="35" spans="1:6" ht="13.5" thickBot="1">
      <c r="A35" s="384"/>
      <c r="B35" s="431"/>
      <c r="C35" s="432"/>
      <c r="D35" s="433">
        <v>9</v>
      </c>
      <c r="E35" s="437" t="s">
        <v>1224</v>
      </c>
      <c r="F35" s="446"/>
    </row>
    <row r="36" spans="1:6" ht="13.5" thickBot="1">
      <c r="A36" s="384"/>
      <c r="B36" s="431"/>
      <c r="C36" s="431"/>
      <c r="D36" s="433"/>
      <c r="E36" s="448" t="s">
        <v>1197</v>
      </c>
      <c r="F36" s="449"/>
    </row>
    <row r="37" spans="1:6" ht="13.5" thickBot="1">
      <c r="A37" s="384"/>
      <c r="B37" s="431"/>
      <c r="C37" s="447"/>
      <c r="D37" s="433"/>
      <c r="E37" s="445"/>
      <c r="F37" s="445"/>
    </row>
    <row r="38" spans="1:6" ht="13.5" thickBot="1">
      <c r="A38" s="384"/>
      <c r="B38" s="431"/>
      <c r="C38" s="432"/>
      <c r="D38" s="433">
        <v>10</v>
      </c>
      <c r="E38" s="437" t="s">
        <v>1225</v>
      </c>
      <c r="F38" s="446"/>
    </row>
    <row r="39" spans="1:6" ht="13.5" thickBot="1">
      <c r="A39" s="384"/>
      <c r="B39" s="431"/>
      <c r="C39" s="431"/>
      <c r="D39" s="433"/>
      <c r="E39" s="448" t="s">
        <v>1197</v>
      </c>
      <c r="F39" s="449"/>
    </row>
    <row r="40" spans="1:6" ht="13.5" thickBot="1">
      <c r="A40" s="384"/>
      <c r="B40" s="431"/>
      <c r="C40" s="444"/>
      <c r="D40" s="433"/>
      <c r="E40" s="431"/>
      <c r="F40" s="431"/>
    </row>
    <row r="41" spans="1:6" ht="13.5" thickBot="1">
      <c r="A41" s="384"/>
      <c r="B41" s="431"/>
      <c r="C41" s="432"/>
      <c r="D41" s="433">
        <v>11</v>
      </c>
      <c r="E41" s="437" t="s">
        <v>1226</v>
      </c>
      <c r="F41" s="446"/>
    </row>
    <row r="42" spans="1:6" ht="13.5" thickBot="1">
      <c r="A42" s="384"/>
      <c r="B42" s="431"/>
      <c r="C42" s="431"/>
      <c r="D42" s="433"/>
      <c r="E42" s="448" t="s">
        <v>1197</v>
      </c>
      <c r="F42" s="449"/>
    </row>
    <row r="43" spans="1:6" ht="13.5" thickBot="1">
      <c r="B43" s="431"/>
      <c r="C43" s="431"/>
      <c r="D43" s="433"/>
      <c r="E43" s="450"/>
      <c r="F43" s="450"/>
    </row>
    <row r="44" spans="1:6" ht="13.5" thickBot="1">
      <c r="A44" s="384"/>
      <c r="B44" s="431"/>
      <c r="C44" s="432"/>
      <c r="D44" s="433">
        <v>12</v>
      </c>
      <c r="E44" s="437" t="s">
        <v>1227</v>
      </c>
      <c r="F44" s="446"/>
    </row>
    <row r="45" spans="1:6" ht="13.5" thickBot="1">
      <c r="A45" s="384"/>
      <c r="B45" s="431"/>
      <c r="C45" s="431"/>
      <c r="D45" s="433"/>
      <c r="E45" s="448" t="s">
        <v>1197</v>
      </c>
      <c r="F45" s="449"/>
    </row>
    <row r="46" spans="1:6" ht="13.5" thickBot="1">
      <c r="A46" s="384"/>
      <c r="B46" s="431"/>
      <c r="C46" s="431"/>
      <c r="D46" s="433"/>
      <c r="E46" s="448"/>
      <c r="F46" s="448"/>
    </row>
    <row r="47" spans="1:6" ht="13.5" thickBot="1">
      <c r="A47" s="384"/>
      <c r="B47" s="431"/>
      <c r="C47" s="432"/>
      <c r="D47" s="433">
        <v>13</v>
      </c>
      <c r="E47" s="437" t="s">
        <v>1228</v>
      </c>
      <c r="F47" s="446"/>
    </row>
    <row r="48" spans="1:6" ht="13.5" thickBot="1">
      <c r="A48" s="384"/>
      <c r="B48" s="431"/>
      <c r="C48" s="431"/>
      <c r="D48" s="433"/>
      <c r="E48" s="448" t="s">
        <v>1197</v>
      </c>
      <c r="F48" s="449"/>
    </row>
    <row r="49" spans="4:4">
      <c r="D49" s="433"/>
    </row>
    <row r="50" spans="4:4">
      <c r="D50" s="433"/>
    </row>
    <row r="51" spans="4:4">
      <c r="D51" s="433"/>
    </row>
    <row r="52" spans="4:4">
      <c r="D52" s="433"/>
    </row>
    <row r="53" spans="4:4">
      <c r="D53" s="433"/>
    </row>
    <row r="54" spans="4:4">
      <c r="D54" s="433"/>
    </row>
    <row r="55" spans="4:4">
      <c r="D55" s="433"/>
    </row>
    <row r="56" spans="4:4">
      <c r="D56" s="433"/>
    </row>
    <row r="57" spans="4:4">
      <c r="D57" s="433"/>
    </row>
    <row r="58" spans="4:4"/>
    <row r="59" spans="4:4"/>
    <row r="60" spans="4:4"/>
  </sheetData>
  <sheetProtection algorithmName="SHA-512" hashValue="PnJ8LJ7rYu176449hqvVz8SYgWuGNkhghsddYqkK9YgedW+JhCm1u6BW9hvUN+kAnbnhS1mpAQKP6HkmbgQVPA==" saltValue="dW95DRogQKFmDuIIwCz/+Q==" spinCount="100000" sheet="1" objects="1" scenarios="1"/>
  <mergeCells count="3">
    <mergeCell ref="B1:F1"/>
    <mergeCell ref="B3:F3"/>
    <mergeCell ref="B4:F4"/>
  </mergeCells>
  <dataValidations count="1">
    <dataValidation type="list" allowBlank="1" showInputMessage="1" showErrorMessage="1" sqref="C7 C9 C12 C15 C19 C23 C27 C31 C35 C38 C41 C44 C47">
      <formula1>"X,N/A"</formula1>
    </dataValidation>
  </dataValidations>
  <pageMargins left="0.75" right="0.46" top="1.25" bottom="1" header="0.5" footer="0.5"/>
  <pageSetup scale="71" orientation="portrait" r:id="rId1"/>
  <headerFooter alignWithMargins="0">
    <oddHeader>&amp;CState of Georgia_x000D_Disproportionate Share Hospital (DSH) Examination Survey Part I_x000D_For State DSH Year 2021</oddHeader>
    <oddFooter>&amp;L6.01&amp;CProperty of Myers and Stauffer LC&amp;RPage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249977111117893"/>
    <pageSetUpPr fitToPage="1"/>
  </sheetPr>
  <dimension ref="A1:M48"/>
  <sheetViews>
    <sheetView showGridLines="0" zoomScale="85" zoomScaleNormal="85" workbookViewId="0"/>
  </sheetViews>
  <sheetFormatPr defaultColWidth="0" defaultRowHeight="12.75" zeroHeight="1"/>
  <cols>
    <col min="1" max="1" width="4.6640625" style="51" customWidth="1"/>
    <col min="2" max="2" width="64.6640625" style="51" customWidth="1"/>
    <col min="3" max="3" width="3.83203125" style="368" customWidth="1"/>
    <col min="4" max="4" width="39.1640625" style="51" customWidth="1"/>
    <col min="5" max="5" width="8.83203125" style="51" customWidth="1"/>
    <col min="6" max="6" width="19.33203125" style="51" customWidth="1"/>
    <col min="7" max="7" width="8.83203125" style="51" customWidth="1"/>
    <col min="8" max="8" width="19" style="51" customWidth="1"/>
    <col min="9" max="9" width="4" style="51" customWidth="1"/>
    <col min="10" max="10" width="3.5" style="51" customWidth="1"/>
    <col min="11" max="13" width="8.83203125" style="51" hidden="1" customWidth="1"/>
    <col min="14" max="16384" width="8.83203125" style="51" hidden="1"/>
  </cols>
  <sheetData>
    <row r="1" spans="1:13">
      <c r="M1" s="305"/>
    </row>
    <row r="2" spans="1:13" s="254" customFormat="1" ht="15">
      <c r="A2" s="263" t="str">
        <f>CONCATENATE("SFY ",Year, " Survey Shortfall/(Longfall) Preliminary Calculation")</f>
        <v>SFY 2021 Survey Shortfall/(Longfall) Preliminary Calculation</v>
      </c>
      <c r="C2" s="370"/>
      <c r="D2" s="262" t="s">
        <v>385</v>
      </c>
      <c r="M2" s="304"/>
    </row>
    <row r="3" spans="1:13">
      <c r="M3" s="305"/>
    </row>
    <row r="4" spans="1:13">
      <c r="M4" s="305"/>
    </row>
    <row r="5" spans="1:13">
      <c r="A5" s="255" t="s">
        <v>369</v>
      </c>
      <c r="B5" s="256"/>
      <c r="C5" s="371"/>
      <c r="D5" s="256"/>
      <c r="E5" s="256"/>
      <c r="F5" s="256"/>
      <c r="G5" s="256"/>
      <c r="H5" s="256"/>
      <c r="I5" s="256"/>
      <c r="M5" s="305"/>
    </row>
    <row r="6" spans="1:13">
      <c r="M6" s="305"/>
    </row>
    <row r="7" spans="1:13" hidden="1">
      <c r="A7" s="305"/>
      <c r="B7" s="305"/>
      <c r="C7" s="305"/>
      <c r="D7" s="305" t="s">
        <v>416</v>
      </c>
      <c r="E7" s="305"/>
      <c r="F7" s="305" t="s">
        <v>450</v>
      </c>
      <c r="G7" s="305"/>
      <c r="H7" s="305" t="s">
        <v>451</v>
      </c>
      <c r="I7" s="305"/>
      <c r="J7" s="305"/>
      <c r="K7" s="305"/>
      <c r="L7" s="305"/>
      <c r="M7" s="305"/>
    </row>
    <row r="8" spans="1:13">
      <c r="D8" s="257" t="s">
        <v>15</v>
      </c>
      <c r="M8" s="305"/>
    </row>
    <row r="9" spans="1:13">
      <c r="A9" s="270" t="s">
        <v>370</v>
      </c>
      <c r="B9" s="103" t="s">
        <v>371</v>
      </c>
      <c r="C9" s="369"/>
      <c r="D9" s="264" t="str">
        <f>VLOOKUP(HOSPITALNAME,DATATABLE,2,FALSE)</f>
        <v>M'Caid #</v>
      </c>
      <c r="M9" s="305"/>
    </row>
    <row r="10" spans="1:13">
      <c r="A10" s="270" t="s">
        <v>372</v>
      </c>
      <c r="B10" s="103" t="s">
        <v>373</v>
      </c>
      <c r="C10" s="369"/>
      <c r="D10" s="264" t="str">
        <f>HOSPITALNAME</f>
        <v>SELECT HOSPITAL NAME</v>
      </c>
      <c r="M10" s="305"/>
    </row>
    <row r="11" spans="1:13">
      <c r="A11" s="270" t="s">
        <v>374</v>
      </c>
      <c r="B11" s="103" t="s">
        <v>375</v>
      </c>
      <c r="C11" s="369"/>
      <c r="D11" s="265" t="str">
        <f>VLOOKUP(HOSPITALNAME,DATATABLE,5,FALSE)</f>
        <v>M'care #</v>
      </c>
      <c r="M11" s="305"/>
    </row>
    <row r="12" spans="1:13">
      <c r="A12" s="270" t="s">
        <v>376</v>
      </c>
      <c r="B12" s="103" t="s">
        <v>377</v>
      </c>
      <c r="C12" s="369"/>
      <c r="D12" s="350"/>
      <c r="M12" s="305" t="s">
        <v>528</v>
      </c>
    </row>
    <row r="13" spans="1:13">
      <c r="M13" s="305"/>
    </row>
    <row r="14" spans="1:13">
      <c r="A14" s="255" t="s">
        <v>380</v>
      </c>
      <c r="B14" s="256"/>
      <c r="C14" s="371"/>
      <c r="D14" s="256"/>
      <c r="E14" s="256"/>
      <c r="F14" s="258"/>
      <c r="G14" s="258"/>
      <c r="H14" s="259"/>
      <c r="I14" s="259"/>
      <c r="M14" s="305"/>
    </row>
    <row r="15" spans="1:13">
      <c r="M15" s="305"/>
    </row>
    <row r="16" spans="1:13">
      <c r="F16" s="257" t="s">
        <v>1159</v>
      </c>
      <c r="H16" s="257" t="s">
        <v>1161</v>
      </c>
      <c r="M16" s="305"/>
    </row>
    <row r="17" spans="1:13" ht="25.5">
      <c r="F17" s="257" t="s">
        <v>1160</v>
      </c>
      <c r="H17" s="257" t="s">
        <v>1162</v>
      </c>
      <c r="M17" s="305"/>
    </row>
    <row r="18" spans="1:13" ht="31.15" customHeight="1">
      <c r="A18" s="270" t="s">
        <v>330</v>
      </c>
      <c r="B18" s="373" t="s">
        <v>1147</v>
      </c>
      <c r="C18" s="373"/>
      <c r="D18" s="369" t="s">
        <v>1153</v>
      </c>
      <c r="F18" s="364"/>
      <c r="H18" s="364"/>
      <c r="M18" s="305" t="s">
        <v>529</v>
      </c>
    </row>
    <row r="19" spans="1:13" ht="18" customHeight="1">
      <c r="A19" s="270" t="s">
        <v>378</v>
      </c>
      <c r="B19" s="369" t="s">
        <v>1148</v>
      </c>
      <c r="C19" s="369"/>
      <c r="D19" s="369" t="s">
        <v>1154</v>
      </c>
      <c r="F19" s="363"/>
      <c r="H19" s="363"/>
      <c r="M19" s="305" t="s">
        <v>530</v>
      </c>
    </row>
    <row r="20" spans="1:13" ht="18" customHeight="1">
      <c r="A20" s="270" t="s">
        <v>379</v>
      </c>
      <c r="B20" s="369" t="s">
        <v>1149</v>
      </c>
      <c r="C20" s="369"/>
      <c r="D20" s="369" t="s">
        <v>1155</v>
      </c>
      <c r="F20" s="363"/>
      <c r="H20" s="363"/>
      <c r="M20" s="305" t="s">
        <v>531</v>
      </c>
    </row>
    <row r="21" spans="1:13" ht="18" customHeight="1">
      <c r="A21" s="270" t="s">
        <v>1145</v>
      </c>
      <c r="B21" s="369" t="s">
        <v>1150</v>
      </c>
      <c r="C21" s="369"/>
      <c r="D21" s="369" t="s">
        <v>1156</v>
      </c>
      <c r="E21" s="260"/>
      <c r="F21" s="362"/>
      <c r="H21" s="362"/>
      <c r="M21" s="305" t="s">
        <v>532</v>
      </c>
    </row>
    <row r="22" spans="1:13" ht="18" customHeight="1">
      <c r="A22" s="270" t="s">
        <v>1146</v>
      </c>
      <c r="B22" s="369" t="s">
        <v>1151</v>
      </c>
      <c r="C22" s="369"/>
      <c r="D22" s="369" t="s">
        <v>1157</v>
      </c>
      <c r="F22" s="365">
        <f>'Sec. A-C DSH Year Data'!I77</f>
        <v>0</v>
      </c>
      <c r="G22" s="261"/>
      <c r="H22" s="261"/>
      <c r="M22" s="305" t="s">
        <v>533</v>
      </c>
    </row>
    <row r="23" spans="1:13" ht="51">
      <c r="A23" s="270">
        <v>2</v>
      </c>
      <c r="B23" s="373" t="s">
        <v>1152</v>
      </c>
      <c r="C23" s="373"/>
      <c r="D23" s="369" t="s">
        <v>1158</v>
      </c>
      <c r="F23" s="366"/>
      <c r="G23" s="261"/>
      <c r="H23" s="261"/>
      <c r="M23" s="305" t="s">
        <v>534</v>
      </c>
    </row>
    <row r="24" spans="1:13">
      <c r="A24" s="367"/>
      <c r="M24" s="305"/>
    </row>
    <row r="25" spans="1:13">
      <c r="A25" s="270" t="s">
        <v>193</v>
      </c>
      <c r="B25" s="369" t="s">
        <v>1163</v>
      </c>
      <c r="C25" s="369"/>
      <c r="D25" s="372" t="s">
        <v>1166</v>
      </c>
      <c r="E25" s="103"/>
      <c r="F25" s="361"/>
      <c r="G25" s="261"/>
      <c r="H25" s="361"/>
      <c r="M25" s="305" t="s">
        <v>535</v>
      </c>
    </row>
    <row r="26" spans="1:13">
      <c r="A26" s="270" t="s">
        <v>197</v>
      </c>
      <c r="B26" s="373" t="s">
        <v>1164</v>
      </c>
      <c r="C26" s="373"/>
      <c r="D26" s="369" t="s">
        <v>1167</v>
      </c>
      <c r="E26" s="103"/>
      <c r="F26" s="375"/>
      <c r="G26" s="261"/>
      <c r="H26" s="361"/>
      <c r="M26" s="305" t="s">
        <v>536</v>
      </c>
    </row>
    <row r="27" spans="1:13">
      <c r="A27" s="367">
        <v>3</v>
      </c>
      <c r="B27" s="368" t="s">
        <v>1165</v>
      </c>
      <c r="D27" s="368" t="s">
        <v>1168</v>
      </c>
      <c r="M27" s="305"/>
    </row>
    <row r="28" spans="1:13">
      <c r="A28" s="367"/>
      <c r="F28" s="368"/>
      <c r="G28" s="368"/>
      <c r="M28" s="305"/>
    </row>
    <row r="29" spans="1:13">
      <c r="A29" s="270">
        <v>4</v>
      </c>
      <c r="B29" s="369" t="s">
        <v>1169</v>
      </c>
      <c r="C29" s="369"/>
      <c r="D29" s="369" t="s">
        <v>1172</v>
      </c>
      <c r="E29" s="267"/>
      <c r="F29" s="375">
        <v>0</v>
      </c>
      <c r="G29" s="266"/>
      <c r="M29" s="305" t="s">
        <v>537</v>
      </c>
    </row>
    <row r="30" spans="1:13">
      <c r="A30" s="270">
        <v>5</v>
      </c>
      <c r="B30" s="369" t="s">
        <v>1170</v>
      </c>
      <c r="C30" s="369"/>
      <c r="D30" s="369" t="s">
        <v>1173</v>
      </c>
      <c r="F30" s="351"/>
      <c r="G30" s="266"/>
      <c r="M30" s="305" t="s">
        <v>538</v>
      </c>
    </row>
    <row r="31" spans="1:13">
      <c r="A31" s="270">
        <v>6</v>
      </c>
      <c r="B31" s="369" t="s">
        <v>1171</v>
      </c>
      <c r="C31" s="369"/>
      <c r="D31" s="369" t="s">
        <v>1174</v>
      </c>
      <c r="E31" s="103"/>
      <c r="F31" s="375">
        <f>F26+H26-F29-F30</f>
        <v>0</v>
      </c>
      <c r="M31" s="305" t="s">
        <v>539</v>
      </c>
    </row>
    <row r="32" spans="1:13">
      <c r="A32" s="367"/>
      <c r="M32" s="305"/>
    </row>
    <row r="33" spans="1:13">
      <c r="M33" s="305"/>
    </row>
    <row r="34" spans="1:13">
      <c r="A34" s="255" t="s">
        <v>381</v>
      </c>
      <c r="B34" s="256"/>
      <c r="C34" s="371"/>
      <c r="D34" s="256"/>
      <c r="E34" s="256"/>
      <c r="F34" s="258"/>
      <c r="G34" s="258"/>
      <c r="H34" s="259"/>
      <c r="I34" s="259"/>
      <c r="M34" s="305"/>
    </row>
    <row r="35" spans="1:13">
      <c r="A35" s="103"/>
      <c r="B35" s="103"/>
      <c r="C35" s="369"/>
      <c r="D35" s="103"/>
      <c r="E35" s="103"/>
      <c r="F35" s="103"/>
      <c r="G35" s="103"/>
      <c r="H35" s="103"/>
      <c r="M35" s="305"/>
    </row>
    <row r="36" spans="1:13">
      <c r="A36" s="103"/>
      <c r="B36" s="379" t="s">
        <v>1175</v>
      </c>
      <c r="C36" s="369"/>
      <c r="D36" s="103"/>
      <c r="E36" s="103"/>
      <c r="F36" s="103"/>
      <c r="G36" s="103"/>
      <c r="H36" s="103"/>
      <c r="M36" s="305"/>
    </row>
    <row r="37" spans="1:13">
      <c r="A37" s="103"/>
      <c r="B37" s="379" t="s">
        <v>1176</v>
      </c>
      <c r="C37" s="369"/>
      <c r="D37" s="103"/>
      <c r="E37" s="103"/>
      <c r="F37" s="103"/>
      <c r="G37" s="103"/>
      <c r="H37" s="103"/>
      <c r="M37" s="305"/>
    </row>
    <row r="38" spans="1:13">
      <c r="M38" s="305"/>
    </row>
    <row r="39" spans="1:13" hidden="1">
      <c r="A39" s="305"/>
      <c r="B39" s="305"/>
      <c r="C39" s="305"/>
      <c r="D39" s="305" t="s">
        <v>452</v>
      </c>
      <c r="E39" s="305"/>
      <c r="F39" s="305"/>
      <c r="G39" s="305"/>
      <c r="H39" s="305"/>
      <c r="I39" s="305"/>
      <c r="J39" s="305"/>
      <c r="K39" s="305"/>
      <c r="L39" s="305"/>
      <c r="M39" s="305"/>
    </row>
    <row r="40" spans="1:13">
      <c r="B40" s="414" t="s">
        <v>384</v>
      </c>
      <c r="C40" s="374"/>
      <c r="D40" s="492"/>
      <c r="E40" s="493"/>
      <c r="F40" s="493"/>
      <c r="G40" s="535"/>
      <c r="M40" s="305" t="s">
        <v>540</v>
      </c>
    </row>
    <row r="41" spans="1:13">
      <c r="B41" s="414" t="s">
        <v>70</v>
      </c>
      <c r="C41" s="374"/>
      <c r="D41" s="492"/>
      <c r="E41" s="493"/>
      <c r="F41" s="493"/>
      <c r="G41" s="535"/>
      <c r="M41" s="305" t="s">
        <v>541</v>
      </c>
    </row>
    <row r="42" spans="1:13">
      <c r="B42" s="414" t="s">
        <v>69</v>
      </c>
      <c r="C42" s="374"/>
      <c r="D42" s="492"/>
      <c r="E42" s="493"/>
      <c r="F42" s="493"/>
      <c r="G42" s="535"/>
      <c r="M42" s="305" t="s">
        <v>542</v>
      </c>
    </row>
    <row r="43" spans="1:13">
      <c r="B43" s="414" t="s">
        <v>382</v>
      </c>
      <c r="C43" s="374"/>
      <c r="D43" s="511"/>
      <c r="E43" s="512"/>
      <c r="F43" s="512"/>
      <c r="G43" s="536"/>
      <c r="M43" s="305" t="s">
        <v>543</v>
      </c>
    </row>
    <row r="44" spans="1:13">
      <c r="B44" s="414" t="s">
        <v>383</v>
      </c>
      <c r="C44" s="374"/>
      <c r="D44" s="492"/>
      <c r="E44" s="493"/>
      <c r="F44" s="493"/>
      <c r="G44" s="535"/>
      <c r="M44" s="305" t="s">
        <v>544</v>
      </c>
    </row>
    <row r="45" spans="1:13"/>
    <row r="46" spans="1:13"/>
    <row r="47" spans="1:13"/>
    <row r="48" spans="1:13"/>
  </sheetData>
  <sheetProtection algorithmName="SHA-512" hashValue="Tg4C1F6dZSqdFr7OlFNBtjT0xpmt0YAP5RlbkOEXqA5tEoPY/2pytPRFv8pZLcnW6f448T1+m3UtLX+ZD8ZPzg==" saltValue="ZbrPea3M6kB0pLHKL9I45Q==" spinCount="100000" sheet="1" objects="1" scenarios="1"/>
  <mergeCells count="5">
    <mergeCell ref="D40:G40"/>
    <mergeCell ref="D41:G41"/>
    <mergeCell ref="D42:G42"/>
    <mergeCell ref="D43:G43"/>
    <mergeCell ref="D44:G44"/>
  </mergeCells>
  <dataValidations count="2">
    <dataValidation type="list" allowBlank="1" showInputMessage="1" showErrorMessage="1" sqref="D12">
      <formula1>"Yes, No"</formula1>
    </dataValidation>
    <dataValidation type="whole" allowBlank="1" showInputMessage="1" showErrorMessage="1" sqref="F18:F20 H18:H20 F25:H25 F26:H26 F31 F22:H23">
      <formula1>-400000000</formula1>
      <formula2>4000000000</formula2>
    </dataValidation>
  </dataValidations>
  <pageMargins left="0.7" right="0.7" top="0.75" bottom="0.75" header="0.3" footer="0.3"/>
  <pageSetup scale="57" orientation="portrait" r:id="rId1"/>
  <headerFooter>
    <oddHeader>&amp;CState of Georgia_x000D_Disproportionate Share Hospital (DSH) Examination Survey Part I_x000D_For State DSH Year 2021</oddHeader>
    <oddFooter>&amp;L6.01&amp;CProperty of Myers and Stauffer LC&amp;RPage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AN300"/>
  <sheetViews>
    <sheetView showGridLines="0" zoomScale="85" zoomScaleNormal="85" workbookViewId="0">
      <selection activeCell="C9" sqref="C9:G9"/>
    </sheetView>
  </sheetViews>
  <sheetFormatPr defaultColWidth="0" defaultRowHeight="12.75" customHeight="1" zeroHeight="1"/>
  <cols>
    <col min="1" max="1" width="5.83203125" style="96" customWidth="1"/>
    <col min="2" max="2" width="61.1640625" style="96" customWidth="1"/>
    <col min="3" max="3" width="23.6640625" style="96" customWidth="1"/>
    <col min="4" max="4" width="1.83203125" style="96" customWidth="1"/>
    <col min="5" max="5" width="20.6640625" style="96" customWidth="1"/>
    <col min="6" max="6" width="2" style="96" customWidth="1"/>
    <col min="7" max="7" width="21" style="96" customWidth="1"/>
    <col min="8" max="8" width="1.6640625" style="96" customWidth="1"/>
    <col min="9" max="9" width="21" style="96" customWidth="1"/>
    <col min="10" max="10" width="1.83203125" style="96" customWidth="1"/>
    <col min="11" max="11" width="21" style="96" customWidth="1"/>
    <col min="12" max="12" width="1.83203125" style="96" customWidth="1"/>
    <col min="13" max="13" width="21" style="96" customWidth="1"/>
    <col min="14" max="14" width="1.83203125" style="96" customWidth="1"/>
    <col min="15" max="15" width="2" style="53" customWidth="1"/>
    <col min="16" max="16" width="1.83203125" style="96" hidden="1" customWidth="1"/>
    <col min="17" max="17" width="15.33203125" style="96" hidden="1" customWidth="1"/>
    <col min="18" max="18" width="1.83203125" style="96" hidden="1" customWidth="1"/>
    <col min="19" max="19" width="21" style="96" hidden="1" customWidth="1"/>
    <col min="20" max="20" width="1.83203125" style="96" hidden="1" customWidth="1"/>
    <col min="21" max="21" width="21" style="96" hidden="1" customWidth="1"/>
    <col min="22" max="22" width="1.83203125" style="96" hidden="1" customWidth="1"/>
    <col min="23" max="23" width="21" style="96" hidden="1" customWidth="1"/>
    <col min="24" max="24" width="1.83203125" style="96" hidden="1" customWidth="1"/>
    <col min="25" max="25" width="21" style="96" hidden="1" customWidth="1"/>
    <col min="26" max="26" width="1.83203125" style="96" hidden="1" customWidth="1"/>
    <col min="27" max="27" width="8.83203125" style="96" hidden="1" customWidth="1"/>
    <col min="28" max="28" width="1.83203125" style="96" hidden="1" customWidth="1"/>
    <col min="29" max="29" width="45.6640625" style="96" hidden="1" customWidth="1"/>
    <col min="30" max="30" width="1.83203125" style="96" hidden="1" customWidth="1"/>
    <col min="31" max="31" width="9.33203125" style="96" hidden="1" customWidth="1"/>
    <col min="32" max="32" width="1.83203125" style="96" hidden="1" customWidth="1"/>
    <col min="33" max="33" width="9.33203125" style="96" hidden="1" customWidth="1"/>
    <col min="34" max="34" width="1.83203125" style="96" hidden="1" customWidth="1"/>
    <col min="35" max="35" width="9.33203125" style="96" hidden="1" customWidth="1"/>
    <col min="36" max="36" width="1.83203125" style="96" hidden="1" customWidth="1"/>
    <col min="37" max="37" width="9.33203125" style="96" hidden="1" customWidth="1"/>
    <col min="38" max="38" width="1.83203125" style="96" hidden="1" customWidth="1"/>
    <col min="39" max="39" width="9.33203125" style="96" hidden="1" customWidth="1"/>
    <col min="40" max="40" width="1.83203125" style="96" hidden="1" customWidth="1"/>
    <col min="41" max="16384" width="9.33203125" style="96" hidden="1"/>
  </cols>
  <sheetData>
    <row r="1" spans="1:31" ht="12.75" customHeight="1"/>
    <row r="2" spans="1:31" ht="12.75" hidden="1" customHeight="1">
      <c r="A2" s="281"/>
      <c r="B2" s="281"/>
      <c r="C2" s="281" t="s">
        <v>416</v>
      </c>
      <c r="D2" s="281"/>
      <c r="E2" s="281" t="s">
        <v>450</v>
      </c>
      <c r="F2" s="281"/>
      <c r="G2" s="281"/>
      <c r="H2" s="281"/>
      <c r="I2" s="281"/>
      <c r="J2" s="281"/>
      <c r="K2" s="281" t="s">
        <v>451</v>
      </c>
      <c r="L2" s="281"/>
      <c r="M2" s="281"/>
      <c r="N2" s="281"/>
      <c r="O2" s="281"/>
      <c r="P2" s="281"/>
      <c r="Q2" s="281"/>
    </row>
    <row r="3" spans="1:31">
      <c r="I3" s="120" t="s">
        <v>150</v>
      </c>
      <c r="K3" s="320">
        <f>Version</f>
        <v>6.01</v>
      </c>
      <c r="L3" s="167"/>
      <c r="M3" s="121">
        <f>'Sec. A-C DSH Year Data'!M3</f>
        <v>44602</v>
      </c>
      <c r="O3" s="163"/>
      <c r="Q3" s="281" t="s">
        <v>492</v>
      </c>
      <c r="AE3" s="96" t="str">
        <f>State</f>
        <v>Georgia</v>
      </c>
    </row>
    <row r="4" spans="1:31" s="129" customFormat="1" ht="15.75">
      <c r="A4" s="122" t="s">
        <v>120</v>
      </c>
      <c r="B4" s="123"/>
      <c r="C4" s="123"/>
      <c r="D4" s="43"/>
      <c r="E4" s="124"/>
      <c r="F4" s="43"/>
      <c r="G4" s="125"/>
      <c r="H4" s="125"/>
      <c r="I4" s="125"/>
      <c r="J4" s="43"/>
      <c r="K4" s="124"/>
      <c r="L4" s="43"/>
      <c r="M4" s="43"/>
      <c r="N4" s="43"/>
      <c r="O4" s="126"/>
      <c r="P4" s="127"/>
      <c r="Q4" s="282"/>
      <c r="R4" s="127"/>
      <c r="S4" s="127"/>
      <c r="T4" s="127"/>
      <c r="U4" s="127"/>
      <c r="V4" s="127"/>
      <c r="W4" s="127"/>
      <c r="X4" s="127"/>
      <c r="Y4" s="127"/>
      <c r="Z4" s="127"/>
      <c r="AA4" s="127"/>
      <c r="AB4" s="127"/>
      <c r="AC4" s="128" t="s">
        <v>48</v>
      </c>
      <c r="AD4" s="128"/>
      <c r="AE4" s="128">
        <f>Waiver_Response</f>
        <v>0</v>
      </c>
    </row>
    <row r="5" spans="1:31" ht="12" customHeight="1">
      <c r="A5" s="55"/>
      <c r="B5" s="55"/>
      <c r="C5" s="130" t="s">
        <v>116</v>
      </c>
      <c r="D5" s="55"/>
      <c r="E5" s="130" t="s">
        <v>117</v>
      </c>
      <c r="F5" s="55"/>
      <c r="G5" s="55"/>
      <c r="H5" s="55"/>
      <c r="I5" s="168" t="s">
        <v>152</v>
      </c>
      <c r="K5" s="194"/>
      <c r="L5" s="55"/>
      <c r="M5" s="194" t="s">
        <v>200</v>
      </c>
      <c r="N5" s="55"/>
      <c r="P5" s="55"/>
      <c r="Q5" s="281"/>
      <c r="R5" s="55"/>
      <c r="S5" s="55"/>
      <c r="T5" s="55"/>
      <c r="U5" s="55"/>
      <c r="V5" s="55"/>
      <c r="W5" s="55"/>
      <c r="X5" s="55"/>
      <c r="Y5" s="55"/>
      <c r="Z5" s="55"/>
      <c r="AA5" s="55"/>
      <c r="AB5" s="55"/>
      <c r="AC5" s="131" t="s">
        <v>39</v>
      </c>
      <c r="AD5" s="131"/>
    </row>
    <row r="6" spans="1:31">
      <c r="A6" s="380">
        <f>'Sec. A-C DSH Year Data'!A6</f>
        <v>1</v>
      </c>
      <c r="B6" s="133" t="s">
        <v>110</v>
      </c>
      <c r="C6" s="338">
        <f>DSH_Year_Begin</f>
        <v>44013</v>
      </c>
      <c r="D6" s="55"/>
      <c r="E6" s="338">
        <f>DSH_Year_End</f>
        <v>44377</v>
      </c>
      <c r="F6" s="55"/>
      <c r="G6" s="55"/>
      <c r="H6" s="134"/>
      <c r="I6" s="168" t="s">
        <v>154</v>
      </c>
      <c r="K6" s="194"/>
      <c r="L6" s="55"/>
      <c r="M6" s="194"/>
      <c r="N6" s="55"/>
      <c r="P6" s="55"/>
      <c r="Q6" s="281" t="s">
        <v>493</v>
      </c>
      <c r="R6" s="55"/>
      <c r="S6" s="55"/>
      <c r="T6" s="55"/>
      <c r="U6" s="55"/>
      <c r="V6" s="55"/>
      <c r="W6" s="55"/>
      <c r="X6" s="55"/>
      <c r="Y6" s="55"/>
      <c r="Z6" s="55"/>
      <c r="AA6" s="55"/>
      <c r="AB6" s="55"/>
      <c r="AC6" s="131" t="s">
        <v>40</v>
      </c>
      <c r="AD6" s="131"/>
    </row>
    <row r="7" spans="1:31">
      <c r="A7" s="132"/>
      <c r="B7" s="133"/>
      <c r="C7" s="54"/>
      <c r="D7" s="55"/>
      <c r="E7" s="54"/>
      <c r="F7" s="55"/>
      <c r="G7" s="55"/>
      <c r="H7" s="134"/>
      <c r="I7" s="168" t="s">
        <v>153</v>
      </c>
      <c r="K7" s="194"/>
      <c r="L7" s="55"/>
      <c r="M7" s="194"/>
      <c r="N7" s="55"/>
      <c r="P7" s="55"/>
      <c r="Q7" s="281"/>
      <c r="R7" s="55"/>
      <c r="S7" s="55"/>
      <c r="T7" s="55"/>
      <c r="U7" s="55"/>
      <c r="V7" s="55"/>
      <c r="W7" s="55"/>
      <c r="X7" s="55"/>
      <c r="Y7" s="55"/>
      <c r="Z7" s="55"/>
      <c r="AA7" s="55"/>
      <c r="AB7" s="55"/>
      <c r="AC7" s="131"/>
      <c r="AD7" s="131"/>
    </row>
    <row r="8" spans="1:31" hidden="1">
      <c r="A8" s="283"/>
      <c r="B8" s="284"/>
      <c r="C8" s="296" t="s">
        <v>452</v>
      </c>
      <c r="D8" s="281"/>
      <c r="E8" s="285"/>
      <c r="F8" s="281"/>
      <c r="G8" s="281"/>
      <c r="H8" s="286"/>
      <c r="I8" s="289"/>
      <c r="J8" s="281"/>
      <c r="K8" s="298"/>
      <c r="L8" s="281"/>
      <c r="M8" s="298"/>
      <c r="N8" s="281"/>
      <c r="O8" s="281"/>
      <c r="P8" s="281"/>
      <c r="Q8" s="281"/>
      <c r="R8" s="55"/>
      <c r="S8" s="55"/>
      <c r="T8" s="55"/>
      <c r="U8" s="55"/>
      <c r="V8" s="55"/>
      <c r="W8" s="55"/>
      <c r="X8" s="55"/>
      <c r="Y8" s="55"/>
      <c r="Z8" s="55"/>
      <c r="AA8" s="55"/>
      <c r="AB8" s="55"/>
      <c r="AC8" s="131"/>
      <c r="AD8" s="131"/>
    </row>
    <row r="9" spans="1:31" ht="16.149999999999999" customHeight="1">
      <c r="A9" s="380">
        <f>'Sec. A-C DSH Year Data'!A9</f>
        <v>2</v>
      </c>
      <c r="B9" s="55" t="s">
        <v>18</v>
      </c>
      <c r="C9" s="537" t="str">
        <f>HOSPITALNAME</f>
        <v>SELECT HOSPITAL NAME</v>
      </c>
      <c r="D9" s="538"/>
      <c r="E9" s="538"/>
      <c r="F9" s="538"/>
      <c r="G9" s="539"/>
      <c r="H9" s="55"/>
      <c r="I9" s="55"/>
      <c r="J9" s="55"/>
      <c r="K9" s="55"/>
      <c r="L9" s="55"/>
      <c r="M9" s="55"/>
      <c r="N9" s="55"/>
      <c r="O9" s="163"/>
      <c r="P9" s="55"/>
      <c r="Q9" s="281" t="s">
        <v>494</v>
      </c>
      <c r="R9" s="55"/>
      <c r="S9" s="55"/>
      <c r="T9" s="55"/>
      <c r="U9" s="55"/>
      <c r="V9" s="55"/>
      <c r="W9" s="55"/>
      <c r="X9" s="55"/>
      <c r="Y9" s="55"/>
      <c r="Z9" s="55"/>
      <c r="AA9" s="55"/>
      <c r="AB9" s="55"/>
      <c r="AC9" s="131" t="s">
        <v>37</v>
      </c>
      <c r="AD9" s="131"/>
    </row>
    <row r="10" spans="1:31" ht="11.25" customHeight="1">
      <c r="A10" s="55"/>
      <c r="B10" s="55"/>
      <c r="C10" s="55"/>
      <c r="D10" s="55"/>
      <c r="E10" s="55"/>
      <c r="F10" s="55"/>
      <c r="G10" s="55"/>
      <c r="H10" s="55"/>
      <c r="I10" s="55"/>
      <c r="J10" s="55"/>
      <c r="K10" s="55"/>
      <c r="L10" s="55"/>
      <c r="M10" s="55"/>
      <c r="N10" s="55"/>
      <c r="P10" s="55"/>
      <c r="Q10" s="281"/>
      <c r="R10" s="55"/>
      <c r="S10" s="55"/>
      <c r="T10" s="55"/>
      <c r="U10" s="55"/>
      <c r="V10" s="55"/>
      <c r="W10" s="55"/>
      <c r="X10" s="55"/>
      <c r="Y10" s="55"/>
      <c r="Z10" s="55"/>
      <c r="AA10" s="55"/>
      <c r="AB10" s="55"/>
      <c r="AC10" s="131" t="s">
        <v>38</v>
      </c>
      <c r="AD10" s="131"/>
    </row>
    <row r="11" spans="1:31" ht="7.5" customHeight="1">
      <c r="A11" s="55"/>
      <c r="B11" s="55"/>
      <c r="C11" s="134"/>
      <c r="D11" s="55"/>
      <c r="E11" s="135"/>
      <c r="F11" s="55"/>
      <c r="G11" s="55"/>
      <c r="H11" s="134"/>
      <c r="I11" s="134"/>
      <c r="J11" s="55"/>
      <c r="K11" s="135"/>
      <c r="L11" s="55"/>
      <c r="M11" s="55"/>
      <c r="N11" s="55"/>
      <c r="P11" s="55"/>
      <c r="Q11" s="281"/>
      <c r="R11" s="55"/>
      <c r="S11" s="55"/>
      <c r="T11" s="55"/>
      <c r="U11" s="55"/>
      <c r="V11" s="55"/>
      <c r="W11" s="55"/>
      <c r="X11" s="55"/>
      <c r="Y11" s="55"/>
      <c r="Z11" s="55"/>
      <c r="AA11" s="55"/>
      <c r="AB11" s="55"/>
      <c r="AC11" s="131" t="s">
        <v>41</v>
      </c>
      <c r="AD11" s="131"/>
    </row>
    <row r="12" spans="1:31" ht="14.25" hidden="1" customHeight="1">
      <c r="A12" s="281"/>
      <c r="B12" s="281"/>
      <c r="C12" s="284" t="s">
        <v>453</v>
      </c>
      <c r="D12" s="284"/>
      <c r="E12" s="297" t="s">
        <v>454</v>
      </c>
      <c r="F12" s="281"/>
      <c r="G12" s="281"/>
      <c r="H12" s="286"/>
      <c r="I12" s="286"/>
      <c r="J12" s="281"/>
      <c r="K12" s="287"/>
      <c r="L12" s="281"/>
      <c r="M12" s="281"/>
      <c r="N12" s="281"/>
      <c r="O12" s="281"/>
      <c r="P12" s="281"/>
      <c r="Q12" s="281"/>
      <c r="R12" s="55"/>
      <c r="S12" s="55"/>
      <c r="T12" s="55"/>
      <c r="U12" s="55"/>
      <c r="V12" s="55"/>
      <c r="W12" s="55"/>
      <c r="X12" s="55"/>
      <c r="Y12" s="55"/>
      <c r="Z12" s="55"/>
      <c r="AA12" s="55"/>
      <c r="AB12" s="55"/>
      <c r="AC12" s="131"/>
      <c r="AD12" s="131"/>
    </row>
    <row r="13" spans="1:31">
      <c r="B13" s="136" t="s">
        <v>118</v>
      </c>
      <c r="C13" s="137"/>
      <c r="D13" s="137"/>
      <c r="E13" s="137"/>
      <c r="F13" s="55"/>
      <c r="G13" s="55"/>
      <c r="H13" s="134"/>
      <c r="I13" s="134"/>
      <c r="J13" s="55"/>
      <c r="L13" s="55"/>
      <c r="M13" s="55"/>
      <c r="N13" s="55"/>
      <c r="O13" s="163"/>
      <c r="P13" s="55"/>
      <c r="Q13" s="281"/>
      <c r="R13" s="55"/>
      <c r="S13" s="55"/>
      <c r="T13" s="55"/>
      <c r="U13" s="55"/>
      <c r="V13" s="55"/>
      <c r="W13" s="55"/>
      <c r="X13" s="55"/>
      <c r="Y13" s="55"/>
      <c r="Z13" s="55"/>
      <c r="AA13" s="55"/>
      <c r="AB13" s="55"/>
      <c r="AC13" s="131" t="s">
        <v>42</v>
      </c>
      <c r="AD13" s="131"/>
    </row>
    <row r="14" spans="1:31">
      <c r="B14" s="138"/>
      <c r="C14" s="130" t="s">
        <v>32</v>
      </c>
      <c r="D14" s="55"/>
      <c r="E14" s="130" t="s">
        <v>32</v>
      </c>
      <c r="F14" s="55"/>
      <c r="G14" s="55"/>
      <c r="H14" s="134"/>
      <c r="I14" s="134"/>
      <c r="J14" s="55"/>
      <c r="L14" s="55"/>
      <c r="M14" s="55"/>
      <c r="N14" s="55"/>
      <c r="P14" s="55"/>
      <c r="Q14" s="281"/>
      <c r="R14" s="55"/>
      <c r="S14" s="55"/>
      <c r="T14" s="55"/>
      <c r="U14" s="55"/>
      <c r="V14" s="55"/>
      <c r="W14" s="55"/>
      <c r="X14" s="55"/>
      <c r="Y14" s="55"/>
      <c r="Z14" s="55"/>
      <c r="AA14" s="55"/>
      <c r="AB14" s="55"/>
      <c r="AC14" s="131"/>
      <c r="AD14" s="131"/>
    </row>
    <row r="15" spans="1:31">
      <c r="A15" s="55"/>
      <c r="B15" s="55"/>
      <c r="C15" s="130" t="s">
        <v>33</v>
      </c>
      <c r="D15" s="55"/>
      <c r="E15" s="130" t="s">
        <v>34</v>
      </c>
      <c r="F15" s="55"/>
      <c r="G15" s="55"/>
      <c r="H15" s="134"/>
      <c r="I15" s="134"/>
      <c r="J15" s="55"/>
      <c r="L15" s="55"/>
      <c r="M15" s="55"/>
      <c r="N15" s="55"/>
      <c r="P15" s="55"/>
      <c r="Q15" s="281"/>
      <c r="R15" s="55"/>
      <c r="S15" s="55"/>
      <c r="T15" s="55"/>
      <c r="U15" s="55"/>
      <c r="V15" s="55"/>
      <c r="W15" s="55"/>
      <c r="X15" s="55"/>
      <c r="Y15" s="55"/>
      <c r="Z15" s="55"/>
      <c r="AA15" s="55"/>
      <c r="AB15" s="55"/>
      <c r="AC15" s="131" t="s">
        <v>43</v>
      </c>
      <c r="AD15" s="131"/>
    </row>
    <row r="16" spans="1:31">
      <c r="A16" s="380">
        <f>'Sec. A-C DSH Year Data'!A16</f>
        <v>3</v>
      </c>
      <c r="B16" s="140" t="s">
        <v>111</v>
      </c>
      <c r="C16" s="339" t="str">
        <f>FYB_1</f>
        <v/>
      </c>
      <c r="D16" s="55"/>
      <c r="E16" s="339" t="str">
        <f>FYE_1</f>
        <v/>
      </c>
      <c r="F16" s="55"/>
      <c r="G16" s="169"/>
      <c r="H16" s="134"/>
      <c r="I16" s="134"/>
      <c r="J16" s="55"/>
      <c r="L16" s="55"/>
      <c r="M16" s="55"/>
      <c r="N16" s="55"/>
      <c r="P16" s="55"/>
      <c r="Q16" s="281" t="s">
        <v>495</v>
      </c>
      <c r="R16" s="55"/>
      <c r="S16" s="55"/>
      <c r="T16" s="55"/>
      <c r="U16" s="55"/>
      <c r="V16" s="55"/>
      <c r="W16" s="55"/>
      <c r="X16" s="55"/>
      <c r="Y16" s="55"/>
      <c r="Z16" s="55"/>
      <c r="AA16" s="55"/>
      <c r="AB16" s="55"/>
      <c r="AC16" s="131" t="s">
        <v>44</v>
      </c>
      <c r="AD16" s="131"/>
    </row>
    <row r="17" spans="1:30">
      <c r="A17" s="380">
        <f>'Sec. A-C DSH Year Data'!A17</f>
        <v>4</v>
      </c>
      <c r="B17" s="140" t="s">
        <v>112</v>
      </c>
      <c r="C17" s="339" t="str">
        <f>FYB_2</f>
        <v/>
      </c>
      <c r="D17" s="55"/>
      <c r="E17" s="339" t="str">
        <f>FYE_2</f>
        <v/>
      </c>
      <c r="F17" s="55"/>
      <c r="G17" s="104"/>
      <c r="H17" s="134"/>
      <c r="I17" s="141"/>
      <c r="J17" s="55"/>
      <c r="L17" s="55"/>
      <c r="M17" s="55"/>
      <c r="N17" s="55"/>
      <c r="P17" s="55"/>
      <c r="Q17" s="281" t="s">
        <v>496</v>
      </c>
      <c r="R17" s="55"/>
      <c r="S17" s="55"/>
      <c r="T17" s="55"/>
      <c r="U17" s="55"/>
      <c r="V17" s="55"/>
      <c r="W17" s="55"/>
      <c r="X17" s="55"/>
      <c r="Y17" s="55"/>
      <c r="Z17" s="55"/>
      <c r="AA17" s="55"/>
      <c r="AB17" s="55"/>
      <c r="AC17" s="131" t="s">
        <v>45</v>
      </c>
      <c r="AD17" s="131"/>
    </row>
    <row r="18" spans="1:30">
      <c r="A18" s="380">
        <f>'Sec. A-C DSH Year Data'!A18</f>
        <v>5</v>
      </c>
      <c r="B18" s="140" t="s">
        <v>113</v>
      </c>
      <c r="C18" s="339" t="str">
        <f>FYB_3</f>
        <v/>
      </c>
      <c r="D18" s="55"/>
      <c r="E18" s="339" t="str">
        <f>FYE_3</f>
        <v/>
      </c>
      <c r="F18" s="55"/>
      <c r="G18" s="104"/>
      <c r="H18" s="134"/>
      <c r="I18" s="141"/>
      <c r="J18" s="55"/>
      <c r="K18" s="110"/>
      <c r="L18" s="55"/>
      <c r="M18" s="55"/>
      <c r="N18" s="55"/>
      <c r="P18" s="55"/>
      <c r="Q18" s="281" t="s">
        <v>497</v>
      </c>
      <c r="R18" s="55"/>
      <c r="S18" s="55"/>
      <c r="T18" s="55"/>
      <c r="U18" s="55"/>
      <c r="V18" s="55"/>
      <c r="W18" s="55"/>
      <c r="X18" s="55"/>
      <c r="Y18" s="55"/>
      <c r="Z18" s="55"/>
      <c r="AA18" s="55"/>
      <c r="AB18" s="55"/>
      <c r="AC18" s="131" t="s">
        <v>46</v>
      </c>
      <c r="AD18" s="131"/>
    </row>
    <row r="19" spans="1:30" ht="6.75" customHeight="1">
      <c r="A19" s="132"/>
      <c r="B19" s="140"/>
      <c r="C19" s="54"/>
      <c r="D19" s="55"/>
      <c r="E19" s="54"/>
      <c r="F19" s="55"/>
      <c r="G19" s="55"/>
      <c r="H19" s="134"/>
      <c r="I19" s="141"/>
      <c r="J19" s="55"/>
      <c r="K19" s="110"/>
      <c r="L19" s="55"/>
      <c r="M19" s="55"/>
      <c r="N19" s="55"/>
      <c r="P19" s="55"/>
      <c r="Q19" s="281"/>
      <c r="R19" s="55"/>
      <c r="S19" s="55"/>
      <c r="T19" s="55"/>
      <c r="U19" s="55"/>
      <c r="V19" s="55"/>
      <c r="W19" s="55"/>
      <c r="X19" s="55"/>
      <c r="Y19" s="55"/>
      <c r="Z19" s="55"/>
      <c r="AA19" s="55"/>
      <c r="AB19" s="55"/>
      <c r="AC19" s="131"/>
      <c r="AD19" s="131"/>
    </row>
    <row r="20" spans="1:30" ht="9" customHeight="1">
      <c r="A20" s="142"/>
      <c r="F20" s="55"/>
      <c r="G20" s="55"/>
      <c r="H20" s="134"/>
      <c r="I20" s="134"/>
      <c r="J20" s="55"/>
      <c r="K20" s="110"/>
      <c r="L20" s="55"/>
      <c r="M20" s="55"/>
      <c r="N20" s="55"/>
      <c r="P20" s="55"/>
      <c r="Q20" s="281"/>
      <c r="R20" s="55"/>
      <c r="S20" s="55"/>
      <c r="T20" s="55"/>
      <c r="U20" s="55"/>
      <c r="V20" s="55"/>
      <c r="W20" s="55"/>
      <c r="X20" s="55"/>
      <c r="Y20" s="55"/>
      <c r="Z20" s="55"/>
      <c r="AA20" s="55"/>
      <c r="AB20" s="55"/>
      <c r="AC20" s="131" t="s">
        <v>47</v>
      </c>
      <c r="AD20" s="131"/>
    </row>
    <row r="21" spans="1:30" ht="12.75" hidden="1" customHeight="1">
      <c r="A21" s="288"/>
      <c r="B21" s="281"/>
      <c r="C21" s="281"/>
      <c r="D21" s="281"/>
      <c r="E21" s="281" t="s">
        <v>455</v>
      </c>
      <c r="F21" s="281"/>
      <c r="G21" s="281"/>
      <c r="H21" s="286"/>
      <c r="I21" s="286"/>
      <c r="J21" s="281"/>
      <c r="K21" s="289"/>
      <c r="L21" s="281"/>
      <c r="M21" s="281"/>
      <c r="N21" s="281"/>
      <c r="O21" s="281"/>
      <c r="P21" s="281"/>
      <c r="Q21" s="281"/>
      <c r="R21" s="55"/>
      <c r="S21" s="55"/>
      <c r="T21" s="55"/>
      <c r="U21" s="55"/>
      <c r="V21" s="55"/>
      <c r="W21" s="55"/>
      <c r="X21" s="55"/>
      <c r="Y21" s="55"/>
      <c r="Z21" s="55"/>
      <c r="AA21" s="55"/>
      <c r="AB21" s="55"/>
      <c r="AC21" s="131"/>
      <c r="AD21" s="131"/>
    </row>
    <row r="22" spans="1:30" ht="28.5" customHeight="1">
      <c r="A22" s="55"/>
      <c r="B22" s="134"/>
      <c r="C22" s="299" t="s">
        <v>15</v>
      </c>
      <c r="D22" s="299"/>
      <c r="E22" s="299"/>
      <c r="F22" s="143"/>
      <c r="N22" s="55"/>
      <c r="O22" s="163"/>
      <c r="P22" s="55"/>
      <c r="Q22" s="281"/>
      <c r="R22" s="55"/>
      <c r="S22" s="55"/>
      <c r="T22" s="55"/>
      <c r="U22" s="55"/>
      <c r="V22" s="55"/>
      <c r="W22" s="55"/>
      <c r="X22" s="55"/>
      <c r="Y22" s="55"/>
      <c r="Z22" s="55"/>
      <c r="AA22" s="144"/>
      <c r="AB22" s="55"/>
      <c r="AC22" s="131" t="s">
        <v>49</v>
      </c>
      <c r="AD22" s="131"/>
    </row>
    <row r="23" spans="1:30" ht="18" customHeight="1">
      <c r="A23" s="380">
        <f>'Sec. A-C DSH Year Data'!A23</f>
        <v>6</v>
      </c>
      <c r="B23" s="133" t="s">
        <v>0</v>
      </c>
      <c r="C23" s="170"/>
      <c r="D23" s="171"/>
      <c r="E23" s="340" t="str">
        <f>McaidNum</f>
        <v>M'Caid #</v>
      </c>
      <c r="F23" s="147"/>
      <c r="P23" s="55"/>
      <c r="Q23" s="281" t="s">
        <v>498</v>
      </c>
      <c r="R23" s="55"/>
      <c r="S23" s="55"/>
      <c r="T23" s="55"/>
      <c r="U23" s="55"/>
      <c r="V23" s="55"/>
      <c r="W23" s="55"/>
      <c r="X23" s="55"/>
      <c r="Y23" s="55"/>
      <c r="Z23" s="55"/>
      <c r="AA23" s="55"/>
      <c r="AB23" s="55"/>
      <c r="AC23" s="131" t="s">
        <v>50</v>
      </c>
      <c r="AD23" s="131"/>
    </row>
    <row r="24" spans="1:30" ht="18" customHeight="1">
      <c r="A24" s="380">
        <f>'Sec. A-C DSH Year Data'!A24</f>
        <v>7</v>
      </c>
      <c r="B24" s="133" t="s">
        <v>2</v>
      </c>
      <c r="C24" s="170"/>
      <c r="D24" s="171"/>
      <c r="E24" s="340" t="str">
        <f>SubNum1</f>
        <v>M'caid Sub 1 #</v>
      </c>
      <c r="F24" s="147"/>
      <c r="P24" s="55"/>
      <c r="Q24" s="281" t="s">
        <v>499</v>
      </c>
      <c r="R24" s="55"/>
      <c r="S24" s="55"/>
      <c r="T24" s="55"/>
      <c r="U24" s="55"/>
      <c r="V24" s="55"/>
      <c r="W24" s="55"/>
      <c r="X24" s="55"/>
      <c r="Y24" s="55"/>
      <c r="Z24" s="55"/>
      <c r="AA24" s="55"/>
      <c r="AB24" s="55"/>
      <c r="AC24" s="131" t="s">
        <v>51</v>
      </c>
      <c r="AD24" s="131"/>
    </row>
    <row r="25" spans="1:30" ht="18" customHeight="1">
      <c r="A25" s="380">
        <f>'Sec. A-C DSH Year Data'!A25</f>
        <v>8</v>
      </c>
      <c r="B25" s="133" t="s">
        <v>3</v>
      </c>
      <c r="C25" s="170"/>
      <c r="D25" s="171"/>
      <c r="E25" s="340" t="str">
        <f>SubNum2</f>
        <v>M'caid Sub 2 #</v>
      </c>
      <c r="F25" s="147"/>
      <c r="P25" s="55"/>
      <c r="Q25" s="281" t="s">
        <v>500</v>
      </c>
      <c r="R25" s="55"/>
      <c r="S25" s="55"/>
      <c r="T25" s="55"/>
      <c r="U25" s="55"/>
      <c r="V25" s="55"/>
      <c r="W25" s="55"/>
      <c r="X25" s="55"/>
      <c r="Y25" s="55"/>
      <c r="Z25" s="55"/>
      <c r="AA25" s="55"/>
      <c r="AB25" s="55"/>
      <c r="AC25" s="131" t="s">
        <v>52</v>
      </c>
      <c r="AD25" s="131"/>
    </row>
    <row r="26" spans="1:30" ht="18" customHeight="1">
      <c r="A26" s="380">
        <f>'Sec. A-C DSH Year Data'!A26</f>
        <v>9</v>
      </c>
      <c r="B26" s="55" t="s">
        <v>1</v>
      </c>
      <c r="C26" s="170"/>
      <c r="D26" s="171"/>
      <c r="E26" s="340" t="str">
        <f>McareNum</f>
        <v>M'care #</v>
      </c>
      <c r="F26" s="147"/>
      <c r="P26" s="55"/>
      <c r="Q26" s="281" t="s">
        <v>501</v>
      </c>
      <c r="R26" s="55"/>
      <c r="S26" s="55"/>
      <c r="T26" s="55"/>
      <c r="U26" s="55"/>
      <c r="V26" s="55"/>
      <c r="W26" s="55"/>
      <c r="X26" s="55"/>
      <c r="Y26" s="55"/>
      <c r="Z26" s="55"/>
      <c r="AA26" s="55"/>
      <c r="AB26" s="55"/>
      <c r="AC26" s="131" t="s">
        <v>53</v>
      </c>
      <c r="AD26" s="131"/>
    </row>
    <row r="27" spans="1:30" ht="18" hidden="1" customHeight="1">
      <c r="A27" s="380">
        <f>'Sec. A-C DSH Year Data'!A27</f>
        <v>10</v>
      </c>
      <c r="B27" s="133" t="s">
        <v>235</v>
      </c>
      <c r="C27" s="170"/>
      <c r="D27" s="171"/>
      <c r="E27" s="340">
        <f>OwnerType</f>
        <v>0</v>
      </c>
      <c r="F27" s="147"/>
      <c r="P27" s="55"/>
      <c r="Q27" s="281" t="s">
        <v>502</v>
      </c>
      <c r="R27" s="55"/>
      <c r="S27" s="55"/>
      <c r="T27" s="55"/>
      <c r="U27" s="55"/>
      <c r="V27" s="55"/>
      <c r="W27" s="55"/>
      <c r="X27" s="55"/>
      <c r="Y27" s="55"/>
      <c r="Z27" s="55"/>
      <c r="AA27" s="55"/>
      <c r="AB27" s="55"/>
      <c r="AC27" s="131"/>
      <c r="AD27" s="131"/>
    </row>
    <row r="28" spans="1:30" ht="18" hidden="1" customHeight="1">
      <c r="A28" s="380">
        <f>'Sec. A-C DSH Year Data'!A28</f>
        <v>11</v>
      </c>
      <c r="B28" s="133" t="s">
        <v>236</v>
      </c>
      <c r="C28" s="170"/>
      <c r="D28" s="171"/>
      <c r="E28" s="340">
        <f>DSHPool</f>
        <v>0</v>
      </c>
      <c r="F28" s="147"/>
      <c r="P28" s="55"/>
      <c r="Q28" s="281" t="s">
        <v>503</v>
      </c>
      <c r="R28" s="55"/>
      <c r="S28" s="55"/>
      <c r="T28" s="55"/>
      <c r="U28" s="55"/>
      <c r="V28" s="55"/>
      <c r="W28" s="55"/>
      <c r="X28" s="55"/>
      <c r="Y28" s="55"/>
      <c r="Z28" s="55"/>
      <c r="AA28" s="55"/>
      <c r="AB28" s="55"/>
      <c r="AC28" s="131"/>
      <c r="AD28" s="131"/>
    </row>
    <row r="29" spans="1:30">
      <c r="A29" s="132"/>
      <c r="B29" s="133"/>
      <c r="C29" s="148"/>
      <c r="D29" s="144"/>
      <c r="E29" s="227"/>
      <c r="F29" s="147"/>
      <c r="P29" s="55"/>
      <c r="Q29" s="281"/>
      <c r="R29" s="55"/>
      <c r="S29" s="55"/>
      <c r="T29" s="55"/>
      <c r="U29" s="55"/>
      <c r="V29" s="55"/>
      <c r="W29" s="55"/>
      <c r="X29" s="55"/>
      <c r="Y29" s="55"/>
      <c r="Z29" s="55"/>
      <c r="AA29" s="55"/>
      <c r="AB29" s="55"/>
      <c r="AC29" s="131"/>
      <c r="AD29" s="131"/>
    </row>
    <row r="30" spans="1:30">
      <c r="A30" s="132"/>
      <c r="B30" s="55"/>
      <c r="C30" s="148"/>
      <c r="D30" s="144"/>
      <c r="E30" s="149"/>
      <c r="F30" s="147"/>
      <c r="P30" s="55"/>
      <c r="Q30" s="281"/>
      <c r="R30" s="55"/>
      <c r="S30" s="55"/>
      <c r="T30" s="55"/>
      <c r="U30" s="55"/>
      <c r="V30" s="55"/>
      <c r="W30" s="55"/>
      <c r="X30" s="55"/>
      <c r="Y30" s="55"/>
      <c r="Z30" s="55"/>
      <c r="AA30" s="55"/>
      <c r="AB30" s="55"/>
      <c r="AC30" s="131"/>
      <c r="AD30" s="131"/>
    </row>
    <row r="31" spans="1:30" hidden="1">
      <c r="A31" s="283"/>
      <c r="B31" s="281"/>
      <c r="C31" s="300"/>
      <c r="D31" s="289"/>
      <c r="E31" s="301"/>
      <c r="F31" s="291"/>
      <c r="G31" s="281"/>
      <c r="H31" s="281"/>
      <c r="I31" s="281" t="s">
        <v>416</v>
      </c>
      <c r="J31" s="281"/>
      <c r="K31" s="281"/>
      <c r="L31" s="281"/>
      <c r="M31" s="281"/>
      <c r="N31" s="281"/>
      <c r="O31" s="281"/>
      <c r="P31" s="281"/>
      <c r="Q31" s="281"/>
      <c r="R31" s="55"/>
      <c r="S31" s="55"/>
      <c r="T31" s="55"/>
      <c r="U31" s="55"/>
      <c r="V31" s="55"/>
      <c r="W31" s="55"/>
      <c r="X31" s="55"/>
      <c r="Y31" s="55"/>
      <c r="Z31" s="55"/>
      <c r="AA31" s="55"/>
      <c r="AB31" s="55"/>
      <c r="AC31" s="131"/>
      <c r="AD31" s="131"/>
    </row>
    <row r="32" spans="1:30" s="129" customFormat="1" ht="15.75">
      <c r="A32" s="122" t="s">
        <v>1314</v>
      </c>
      <c r="B32" s="125"/>
      <c r="C32" s="125"/>
      <c r="D32" s="43"/>
      <c r="E32" s="124"/>
      <c r="F32" s="43"/>
      <c r="G32" s="125"/>
      <c r="H32" s="125"/>
      <c r="I32" s="125"/>
      <c r="J32" s="43"/>
      <c r="K32" s="124"/>
      <c r="L32" s="43"/>
      <c r="M32" s="43"/>
      <c r="N32" s="43"/>
      <c r="O32" s="163"/>
      <c r="P32" s="127"/>
      <c r="Q32" s="282"/>
      <c r="R32" s="127"/>
      <c r="S32" s="127"/>
      <c r="T32" s="127"/>
      <c r="U32" s="127"/>
      <c r="V32" s="127"/>
      <c r="W32" s="127"/>
      <c r="X32" s="127"/>
      <c r="Y32" s="127"/>
      <c r="Z32" s="127"/>
      <c r="AA32" s="127"/>
      <c r="AB32" s="127"/>
      <c r="AC32" s="128"/>
      <c r="AD32" s="128"/>
    </row>
    <row r="33" spans="1:30" ht="14.25" customHeight="1">
      <c r="A33" s="53"/>
      <c r="B33" s="112" t="str">
        <f>'Sec. A-C DSH Year Data'!B33</f>
        <v>Questions 1-3, below, should be answered in the accordance with Sec. 1923(d) of the Social Security Act.</v>
      </c>
      <c r="C33" s="53"/>
      <c r="D33" s="53"/>
      <c r="E33" s="53"/>
      <c r="F33" s="53"/>
      <c r="G33" s="53"/>
      <c r="H33" s="53"/>
      <c r="I33" s="53"/>
      <c r="J33" s="53"/>
      <c r="K33" s="53"/>
      <c r="L33" s="55"/>
      <c r="M33" s="55"/>
      <c r="N33" s="55"/>
      <c r="P33" s="55"/>
      <c r="Q33" s="281"/>
      <c r="R33" s="55"/>
      <c r="S33" s="55"/>
      <c r="T33" s="55"/>
      <c r="U33" s="55"/>
      <c r="V33" s="55"/>
      <c r="W33" s="55"/>
      <c r="X33" s="55"/>
      <c r="Y33" s="55"/>
      <c r="Z33" s="55"/>
      <c r="AA33" s="55"/>
      <c r="AB33" s="55"/>
      <c r="AC33" s="131"/>
      <c r="AD33" s="131"/>
    </row>
    <row r="34" spans="1:30" ht="38.25">
      <c r="A34" s="132"/>
      <c r="B34" s="150" t="str">
        <f>'Sec. A-C DSH Year Data'!B34</f>
        <v>During the DSH Examination Year:</v>
      </c>
      <c r="C34" s="133"/>
      <c r="D34" s="55"/>
      <c r="E34" s="135"/>
      <c r="F34" s="147"/>
      <c r="H34" s="27"/>
      <c r="I34" s="130" t="str">
        <f>'Sec. A-C DSH Year Data'!I34</f>
        <v>DSH Examination Year (07/01/20 - 06/30/21)</v>
      </c>
      <c r="J34" s="147"/>
      <c r="K34" s="53"/>
      <c r="L34" s="55"/>
      <c r="M34" s="55"/>
      <c r="N34" s="55"/>
      <c r="P34" s="55"/>
      <c r="Q34" s="281"/>
      <c r="R34" s="55"/>
      <c r="S34" s="55"/>
      <c r="T34" s="55"/>
      <c r="U34" s="55"/>
      <c r="V34" s="55"/>
      <c r="W34" s="55"/>
      <c r="X34" s="55"/>
      <c r="Y34" s="55"/>
      <c r="Z34" s="55"/>
      <c r="AA34" s="55"/>
      <c r="AB34" s="55"/>
      <c r="AC34" s="131" t="s">
        <v>54</v>
      </c>
      <c r="AD34" s="131"/>
    </row>
    <row r="35" spans="1:30" ht="15" customHeight="1">
      <c r="A35" s="152">
        <f>'Sec. A-C DSH Year Data'!A35</f>
        <v>1</v>
      </c>
      <c r="B35" s="133" t="s">
        <v>77</v>
      </c>
      <c r="C35" s="133"/>
      <c r="D35" s="55"/>
      <c r="E35" s="135"/>
      <c r="F35" s="147"/>
      <c r="G35" s="25"/>
      <c r="H35" s="27"/>
      <c r="I35" s="341">
        <f>OBYes</f>
        <v>0</v>
      </c>
      <c r="J35" s="147"/>
      <c r="K35" s="53"/>
      <c r="L35" s="55"/>
      <c r="M35" s="55"/>
      <c r="N35" s="55"/>
      <c r="P35" s="55"/>
      <c r="Q35" s="281" t="s">
        <v>504</v>
      </c>
      <c r="R35" s="55"/>
      <c r="S35" s="55"/>
      <c r="T35" s="55"/>
      <c r="U35" s="55"/>
      <c r="V35" s="55"/>
      <c r="W35" s="55"/>
      <c r="X35" s="55"/>
      <c r="Y35" s="55"/>
      <c r="Z35" s="55"/>
      <c r="AA35" s="55"/>
      <c r="AB35" s="55"/>
      <c r="AC35" s="131" t="s">
        <v>55</v>
      </c>
      <c r="AD35" s="131"/>
    </row>
    <row r="36" spans="1:30" ht="15" customHeight="1">
      <c r="A36" s="152"/>
      <c r="B36" s="133" t="s">
        <v>78</v>
      </c>
      <c r="C36" s="133"/>
      <c r="D36" s="55"/>
      <c r="E36" s="135"/>
      <c r="F36" s="147"/>
      <c r="H36" s="55"/>
      <c r="I36" s="55"/>
      <c r="J36" s="147"/>
      <c r="K36" s="53"/>
      <c r="L36" s="55"/>
      <c r="M36" s="55"/>
      <c r="N36" s="55"/>
      <c r="P36" s="55"/>
      <c r="Q36" s="281"/>
      <c r="R36" s="55"/>
      <c r="S36" s="55"/>
      <c r="T36" s="55"/>
      <c r="U36" s="55"/>
      <c r="V36" s="55"/>
      <c r="W36" s="55"/>
      <c r="X36" s="55"/>
      <c r="Y36" s="55"/>
      <c r="Z36" s="55"/>
      <c r="AA36" s="55"/>
      <c r="AB36" s="55"/>
      <c r="AC36" s="131" t="s">
        <v>56</v>
      </c>
      <c r="AD36" s="131"/>
    </row>
    <row r="37" spans="1:30" ht="15" customHeight="1">
      <c r="A37" s="152"/>
      <c r="B37" s="133" t="s">
        <v>26</v>
      </c>
      <c r="C37" s="133"/>
      <c r="D37" s="55"/>
      <c r="E37" s="135"/>
      <c r="F37" s="147"/>
      <c r="H37" s="27"/>
      <c r="I37" s="27"/>
      <c r="J37" s="147"/>
      <c r="K37" s="53"/>
      <c r="L37" s="55"/>
      <c r="M37" s="55"/>
      <c r="N37" s="55"/>
      <c r="P37" s="55"/>
      <c r="Q37" s="281"/>
      <c r="R37" s="55"/>
      <c r="S37" s="55"/>
      <c r="T37" s="55"/>
      <c r="U37" s="55"/>
      <c r="V37" s="55"/>
      <c r="W37" s="55"/>
      <c r="X37" s="55"/>
      <c r="Y37" s="55"/>
      <c r="Z37" s="55"/>
      <c r="AA37" s="55"/>
      <c r="AB37" s="55"/>
      <c r="AC37" s="131" t="s">
        <v>57</v>
      </c>
      <c r="AD37" s="131"/>
    </row>
    <row r="38" spans="1:30" ht="15" customHeight="1">
      <c r="A38" s="152"/>
      <c r="B38" s="133" t="s">
        <v>157</v>
      </c>
      <c r="C38" s="133"/>
      <c r="D38" s="55"/>
      <c r="E38" s="135"/>
      <c r="F38" s="147"/>
      <c r="H38" s="55"/>
      <c r="I38" s="55"/>
      <c r="J38" s="147"/>
      <c r="K38" s="53"/>
      <c r="L38" s="55"/>
      <c r="M38" s="55"/>
      <c r="N38" s="55"/>
      <c r="P38" s="55"/>
      <c r="Q38" s="281"/>
      <c r="R38" s="55"/>
      <c r="S38" s="55"/>
      <c r="T38" s="55"/>
      <c r="U38" s="55"/>
      <c r="V38" s="55"/>
      <c r="W38" s="55"/>
      <c r="X38" s="55"/>
      <c r="Y38" s="55"/>
      <c r="Z38" s="55"/>
      <c r="AA38" s="55"/>
      <c r="AB38" s="55"/>
      <c r="AC38" s="131" t="s">
        <v>58</v>
      </c>
      <c r="AD38" s="131"/>
    </row>
    <row r="39" spans="1:30" ht="15" customHeight="1">
      <c r="A39" s="152">
        <f>'Sec. A-C DSH Year Data'!A39</f>
        <v>2</v>
      </c>
      <c r="B39" s="133" t="s">
        <v>115</v>
      </c>
      <c r="C39" s="133"/>
      <c r="D39" s="55"/>
      <c r="E39" s="135"/>
      <c r="F39" s="147"/>
      <c r="H39" s="27"/>
      <c r="I39" s="341">
        <f>OBExempt1Yes</f>
        <v>0</v>
      </c>
      <c r="J39" s="147"/>
      <c r="K39" s="53"/>
      <c r="L39" s="55"/>
      <c r="M39" s="55"/>
      <c r="N39" s="55"/>
      <c r="P39" s="55"/>
      <c r="Q39" s="281" t="s">
        <v>505</v>
      </c>
      <c r="R39" s="55"/>
      <c r="S39" s="55"/>
      <c r="T39" s="55"/>
      <c r="U39" s="55"/>
      <c r="V39" s="55"/>
      <c r="W39" s="55"/>
      <c r="X39" s="55"/>
      <c r="Y39" s="55"/>
      <c r="Z39" s="55"/>
      <c r="AA39" s="55"/>
      <c r="AB39" s="55"/>
      <c r="AC39" s="131" t="s">
        <v>59</v>
      </c>
      <c r="AD39" s="131"/>
    </row>
    <row r="40" spans="1:30" ht="15" customHeight="1">
      <c r="A40" s="152" t="s">
        <v>114</v>
      </c>
      <c r="B40" s="133" t="s">
        <v>31</v>
      </c>
      <c r="C40" s="133"/>
      <c r="D40" s="55"/>
      <c r="E40" s="135"/>
      <c r="F40" s="147"/>
      <c r="H40" s="55"/>
      <c r="I40" s="55"/>
      <c r="J40" s="147"/>
      <c r="K40" s="53"/>
      <c r="L40" s="55"/>
      <c r="M40" s="55"/>
      <c r="N40" s="55"/>
      <c r="P40" s="55"/>
      <c r="Q40" s="281"/>
      <c r="R40" s="55"/>
      <c r="S40" s="55"/>
      <c r="T40" s="55"/>
      <c r="U40" s="55"/>
      <c r="V40" s="55"/>
      <c r="W40" s="55"/>
      <c r="X40" s="55"/>
      <c r="Y40" s="55"/>
      <c r="Z40" s="55"/>
      <c r="AA40" s="55"/>
      <c r="AB40" s="55"/>
      <c r="AC40" s="131" t="s">
        <v>60</v>
      </c>
      <c r="AD40" s="131"/>
    </row>
    <row r="41" spans="1:30" ht="15" customHeight="1">
      <c r="A41" s="152">
        <f>'Sec. A-C DSH Year Data'!A41</f>
        <v>3</v>
      </c>
      <c r="B41" s="133" t="s">
        <v>128</v>
      </c>
      <c r="C41" s="133"/>
      <c r="D41" s="55"/>
      <c r="E41" s="135"/>
      <c r="F41" s="147"/>
      <c r="H41" s="27"/>
      <c r="I41" s="341">
        <f>OBExempt2Yes</f>
        <v>0</v>
      </c>
      <c r="J41" s="147"/>
      <c r="K41" s="53"/>
      <c r="L41" s="55"/>
      <c r="M41" s="55"/>
      <c r="N41" s="55"/>
      <c r="P41" s="55"/>
      <c r="Q41" s="281" t="s">
        <v>506</v>
      </c>
      <c r="R41" s="55"/>
      <c r="S41" s="55"/>
      <c r="T41" s="55"/>
      <c r="U41" s="55"/>
      <c r="V41" s="55"/>
      <c r="W41" s="55"/>
      <c r="X41" s="55"/>
      <c r="Y41" s="55"/>
      <c r="Z41" s="55"/>
      <c r="AA41" s="55"/>
      <c r="AB41" s="55"/>
      <c r="AC41" s="131" t="s">
        <v>61</v>
      </c>
      <c r="AD41" s="131"/>
    </row>
    <row r="42" spans="1:30" ht="15" customHeight="1">
      <c r="A42" s="172"/>
      <c r="B42" s="133" t="s">
        <v>27</v>
      </c>
      <c r="C42" s="133"/>
      <c r="D42" s="55"/>
      <c r="E42" s="135"/>
      <c r="F42" s="147"/>
      <c r="G42" s="27"/>
      <c r="H42" s="27"/>
      <c r="J42" s="147"/>
      <c r="K42" s="53"/>
      <c r="L42" s="55"/>
      <c r="M42" s="55"/>
      <c r="N42" s="55"/>
      <c r="P42" s="55"/>
      <c r="Q42" s="281"/>
      <c r="R42" s="55"/>
      <c r="S42" s="55"/>
      <c r="T42" s="55"/>
      <c r="U42" s="55"/>
      <c r="V42" s="55"/>
      <c r="W42" s="55"/>
      <c r="X42" s="55"/>
      <c r="Y42" s="55"/>
      <c r="Z42" s="55"/>
      <c r="AA42" s="55"/>
      <c r="AB42" s="55"/>
      <c r="AC42" s="131" t="s">
        <v>62</v>
      </c>
      <c r="AD42" s="131"/>
    </row>
    <row r="43" spans="1:30" ht="15" customHeight="1">
      <c r="A43" s="172"/>
      <c r="B43" s="133" t="s">
        <v>137</v>
      </c>
      <c r="C43" s="133"/>
      <c r="D43" s="55"/>
      <c r="E43" s="135"/>
      <c r="F43" s="147"/>
      <c r="G43" s="55"/>
      <c r="H43" s="55"/>
      <c r="I43" s="55"/>
      <c r="J43" s="147"/>
      <c r="K43" s="53"/>
      <c r="L43" s="55"/>
      <c r="M43" s="55"/>
      <c r="N43" s="55"/>
      <c r="P43" s="55"/>
      <c r="Q43" s="281"/>
      <c r="R43" s="55"/>
      <c r="S43" s="55"/>
      <c r="T43" s="55"/>
      <c r="U43" s="55"/>
      <c r="V43" s="55"/>
      <c r="W43" s="55"/>
      <c r="X43" s="55"/>
      <c r="Y43" s="55"/>
      <c r="Z43" s="55"/>
      <c r="AA43" s="55"/>
      <c r="AB43" s="55"/>
      <c r="AC43" s="131" t="s">
        <v>63</v>
      </c>
      <c r="AD43" s="131"/>
    </row>
    <row r="44" spans="1:30" ht="15" customHeight="1">
      <c r="A44" s="172"/>
      <c r="B44" s="133"/>
      <c r="C44" s="133"/>
      <c r="D44" s="55"/>
      <c r="E44" s="135"/>
      <c r="F44" s="147"/>
      <c r="G44" s="55"/>
      <c r="H44" s="55"/>
      <c r="I44" s="55"/>
      <c r="J44" s="147"/>
      <c r="K44" s="53"/>
      <c r="L44" s="55"/>
      <c r="M44" s="55"/>
      <c r="N44" s="55"/>
      <c r="P44" s="55"/>
      <c r="Q44" s="281"/>
      <c r="R44" s="55"/>
      <c r="S44" s="55"/>
      <c r="T44" s="55"/>
      <c r="U44" s="55"/>
      <c r="V44" s="55"/>
      <c r="W44" s="55"/>
      <c r="X44" s="55"/>
      <c r="Y44" s="55"/>
      <c r="Z44" s="55"/>
      <c r="AA44" s="55"/>
      <c r="AB44" s="55"/>
      <c r="AC44" s="131"/>
      <c r="AD44" s="131"/>
    </row>
    <row r="45" spans="1:30" ht="15" customHeight="1">
      <c r="A45" s="152" t="str">
        <f>'Sec. A-C DSH Year Data'!A45</f>
        <v>3a.</v>
      </c>
      <c r="B45" s="133" t="s">
        <v>180</v>
      </c>
      <c r="C45" s="133"/>
      <c r="D45" s="55"/>
      <c r="E45" s="135"/>
      <c r="F45" s="147"/>
      <c r="G45" s="55"/>
      <c r="H45" s="55"/>
      <c r="I45" s="341">
        <f>OpenAsOf_Exam</f>
        <v>0</v>
      </c>
      <c r="J45" s="147"/>
      <c r="K45" s="53"/>
      <c r="L45" s="55"/>
      <c r="M45" s="55"/>
      <c r="N45" s="55"/>
      <c r="P45" s="55"/>
      <c r="Q45" s="281" t="s">
        <v>507</v>
      </c>
      <c r="R45" s="55"/>
      <c r="S45" s="55"/>
      <c r="T45" s="55"/>
      <c r="U45" s="55"/>
      <c r="V45" s="55"/>
      <c r="W45" s="55"/>
      <c r="X45" s="55"/>
      <c r="Y45" s="55"/>
      <c r="Z45" s="55"/>
      <c r="AA45" s="55"/>
      <c r="AB45" s="55"/>
      <c r="AC45" s="131"/>
      <c r="AD45" s="131"/>
    </row>
    <row r="46" spans="1:30" ht="15" customHeight="1">
      <c r="A46" s="152"/>
      <c r="B46" s="133"/>
      <c r="C46" s="133"/>
      <c r="D46" s="55"/>
      <c r="E46" s="135"/>
      <c r="F46" s="147"/>
      <c r="G46" s="55"/>
      <c r="H46" s="55"/>
      <c r="I46" s="55"/>
      <c r="J46" s="147"/>
      <c r="K46" s="53"/>
      <c r="L46" s="55"/>
      <c r="M46" s="55"/>
      <c r="N46" s="55"/>
      <c r="P46" s="55"/>
      <c r="Q46" s="281"/>
      <c r="R46" s="55"/>
      <c r="S46" s="55"/>
      <c r="T46" s="55"/>
      <c r="U46" s="55"/>
      <c r="V46" s="55"/>
      <c r="W46" s="55"/>
      <c r="X46" s="55"/>
      <c r="Y46" s="55"/>
      <c r="Z46" s="55"/>
      <c r="AA46" s="55"/>
      <c r="AB46" s="55"/>
      <c r="AC46" s="131"/>
      <c r="AD46" s="131"/>
    </row>
    <row r="47" spans="1:30" ht="15" customHeight="1">
      <c r="A47" s="152" t="str">
        <f>'Sec. A-C DSH Year Data'!A47</f>
        <v>3b.</v>
      </c>
      <c r="B47" s="133" t="s">
        <v>181</v>
      </c>
      <c r="C47" s="133"/>
      <c r="D47" s="55"/>
      <c r="E47" s="135"/>
      <c r="F47" s="147"/>
      <c r="G47" s="55"/>
      <c r="H47" s="55"/>
      <c r="I47" s="342" t="str">
        <f>IF(OR(OpenDate_Exam="",OpenDate_Exam=0),"",OpenDate_Exam)</f>
        <v/>
      </c>
      <c r="J47" s="147"/>
      <c r="K47" s="53"/>
      <c r="L47" s="55"/>
      <c r="M47" s="55"/>
      <c r="N47" s="55"/>
      <c r="P47" s="55"/>
      <c r="Q47" s="281" t="s">
        <v>508</v>
      </c>
      <c r="R47" s="55"/>
      <c r="S47" s="55"/>
      <c r="T47" s="55"/>
      <c r="U47" s="55"/>
      <c r="V47" s="55"/>
      <c r="W47" s="55"/>
      <c r="X47" s="55"/>
      <c r="Y47" s="55"/>
      <c r="Z47" s="55"/>
      <c r="AA47" s="55"/>
      <c r="AB47" s="55"/>
      <c r="AC47" s="131"/>
      <c r="AD47" s="131"/>
    </row>
    <row r="48" spans="1:30" ht="15" customHeight="1">
      <c r="A48" s="152"/>
      <c r="B48" s="133"/>
      <c r="C48" s="133"/>
      <c r="D48" s="55"/>
      <c r="E48" s="135"/>
      <c r="F48" s="147"/>
      <c r="G48" s="55"/>
      <c r="H48" s="55"/>
      <c r="I48" s="55"/>
      <c r="J48" s="147"/>
      <c r="K48" s="53"/>
      <c r="L48" s="55"/>
      <c r="M48" s="55"/>
      <c r="N48" s="55"/>
      <c r="P48" s="55"/>
      <c r="Q48" s="281"/>
      <c r="R48" s="55"/>
      <c r="S48" s="55"/>
      <c r="T48" s="55"/>
      <c r="U48" s="55"/>
      <c r="V48" s="55"/>
      <c r="W48" s="55"/>
      <c r="X48" s="55"/>
      <c r="Y48" s="55"/>
      <c r="Z48" s="55"/>
      <c r="AA48" s="55"/>
      <c r="AB48" s="55"/>
      <c r="AC48" s="131"/>
      <c r="AD48" s="131"/>
    </row>
    <row r="49" spans="1:30" ht="14.25" hidden="1" customHeight="1">
      <c r="A49" s="173"/>
      <c r="B49" s="112" t="str">
        <f>'Sec. A-C DSH Year Data'!B49</f>
        <v>Questions 4-6, below, should be answered in the accordance with Sec. 1923(d) of the Social Security Act.</v>
      </c>
      <c r="C49" s="53"/>
      <c r="D49" s="53"/>
      <c r="E49" s="53"/>
      <c r="F49" s="53"/>
      <c r="G49" s="53"/>
      <c r="H49" s="53"/>
      <c r="I49" s="53"/>
      <c r="J49" s="53"/>
      <c r="K49" s="53"/>
      <c r="L49" s="55"/>
      <c r="M49" s="55"/>
      <c r="N49" s="55"/>
      <c r="P49" s="55"/>
      <c r="Q49" s="281"/>
      <c r="R49" s="55"/>
      <c r="S49" s="55"/>
      <c r="T49" s="55"/>
      <c r="U49" s="55"/>
      <c r="V49" s="55"/>
      <c r="W49" s="55"/>
      <c r="X49" s="55"/>
      <c r="Y49" s="55"/>
      <c r="Z49" s="55"/>
      <c r="AA49" s="55"/>
      <c r="AB49" s="55"/>
      <c r="AC49" s="131"/>
      <c r="AD49" s="131"/>
    </row>
    <row r="50" spans="1:30" ht="38.25" hidden="1">
      <c r="A50" s="152"/>
      <c r="B50" s="150" t="str">
        <f>'Sec. A-C DSH Year Data'!B50</f>
        <v>During the Interim DSH Payment Year:</v>
      </c>
      <c r="C50" s="133"/>
      <c r="D50" s="55"/>
      <c r="E50" s="135"/>
      <c r="F50" s="147"/>
      <c r="H50" s="27"/>
      <c r="I50" s="130" t="str">
        <f>'Sec. A-C DSH Year Data'!I50</f>
        <v>DSH Payment Year (07/01/20 - 06/30/21)</v>
      </c>
      <c r="J50" s="147"/>
      <c r="K50" s="53"/>
      <c r="L50" s="55"/>
      <c r="M50" s="55"/>
      <c r="N50" s="55"/>
      <c r="P50" s="55"/>
      <c r="Q50" s="281"/>
      <c r="R50" s="55"/>
      <c r="S50" s="55"/>
      <c r="T50" s="55"/>
      <c r="U50" s="55"/>
      <c r="V50" s="55"/>
      <c r="W50" s="55"/>
      <c r="X50" s="55"/>
      <c r="Y50" s="55"/>
      <c r="Z50" s="55"/>
      <c r="AA50" s="55"/>
      <c r="AB50" s="55"/>
      <c r="AC50" s="131" t="s">
        <v>54</v>
      </c>
      <c r="AD50" s="131"/>
    </row>
    <row r="51" spans="1:30" ht="15" hidden="1" customHeight="1">
      <c r="A51" s="152">
        <f>'Sec. A-C DSH Year Data'!A51</f>
        <v>4</v>
      </c>
      <c r="B51" s="133" t="str">
        <f>'Sec. A-C DSH Year Data'!B51</f>
        <v>Does the hospital have at least two obstetricians who have staff privileges at the hospital who have agreed to</v>
      </c>
      <c r="C51" s="133"/>
      <c r="D51" s="55"/>
      <c r="E51" s="135"/>
      <c r="F51" s="147"/>
      <c r="G51" s="25"/>
      <c r="H51" s="27"/>
      <c r="I51" s="341">
        <f>OBYes_Payment</f>
        <v>0</v>
      </c>
      <c r="J51" s="147"/>
      <c r="K51" s="53"/>
      <c r="L51" s="55"/>
      <c r="M51" s="55"/>
      <c r="N51" s="55"/>
      <c r="P51" s="55"/>
      <c r="Q51" s="281" t="s">
        <v>509</v>
      </c>
      <c r="R51" s="55"/>
      <c r="S51" s="55"/>
      <c r="T51" s="55"/>
      <c r="U51" s="55"/>
      <c r="V51" s="55"/>
      <c r="W51" s="55"/>
      <c r="X51" s="55"/>
      <c r="Y51" s="55"/>
      <c r="Z51" s="55"/>
      <c r="AA51" s="55"/>
      <c r="AB51" s="55"/>
      <c r="AC51" s="131" t="s">
        <v>55</v>
      </c>
      <c r="AD51" s="131"/>
    </row>
    <row r="52" spans="1:30" ht="15" hidden="1" customHeight="1">
      <c r="A52" s="152"/>
      <c r="B52" s="133" t="str">
        <f>'Sec. A-C DSH Year Data'!B52</f>
        <v>provide obstetric services to Medicaid-eligible individuals during the DSH year?  (In the case of a hospital</v>
      </c>
      <c r="C52" s="133"/>
      <c r="D52" s="55"/>
      <c r="E52" s="135"/>
      <c r="F52" s="147"/>
      <c r="H52" s="55"/>
      <c r="I52" s="55"/>
      <c r="J52" s="147"/>
      <c r="K52" s="53"/>
      <c r="L52" s="55"/>
      <c r="M52" s="55"/>
      <c r="N52" s="55"/>
      <c r="P52" s="55"/>
      <c r="Q52" s="281"/>
      <c r="R52" s="55"/>
      <c r="S52" s="55"/>
      <c r="T52" s="55"/>
      <c r="U52" s="55"/>
      <c r="V52" s="55"/>
      <c r="W52" s="55"/>
      <c r="X52" s="55"/>
      <c r="Y52" s="55"/>
      <c r="Z52" s="55"/>
      <c r="AA52" s="55"/>
      <c r="AB52" s="55"/>
      <c r="AC52" s="131" t="s">
        <v>56</v>
      </c>
      <c r="AD52" s="131"/>
    </row>
    <row r="53" spans="1:30" ht="15" hidden="1" customHeight="1">
      <c r="A53" s="152"/>
      <c r="B53" s="133" t="str">
        <f>'Sec. A-C DSH Year Data'!B53</f>
        <v xml:space="preserve">located in a rural area, the term "obstetrician" includes any physician with staff privileges at the </v>
      </c>
      <c r="C53" s="133"/>
      <c r="D53" s="55"/>
      <c r="E53" s="135"/>
      <c r="F53" s="147"/>
      <c r="H53" s="27"/>
      <c r="I53" s="27"/>
      <c r="J53" s="147"/>
      <c r="K53" s="53"/>
      <c r="L53" s="55"/>
      <c r="M53" s="55"/>
      <c r="N53" s="55"/>
      <c r="P53" s="55"/>
      <c r="Q53" s="281"/>
      <c r="R53" s="55"/>
      <c r="S53" s="55"/>
      <c r="T53" s="55"/>
      <c r="U53" s="55"/>
      <c r="V53" s="55"/>
      <c r="W53" s="55"/>
      <c r="X53" s="55"/>
      <c r="Y53" s="55"/>
      <c r="Z53" s="55"/>
      <c r="AA53" s="55"/>
      <c r="AB53" s="55"/>
      <c r="AC53" s="131" t="s">
        <v>57</v>
      </c>
      <c r="AD53" s="131"/>
    </row>
    <row r="54" spans="1:30" ht="15" hidden="1" customHeight="1">
      <c r="A54" s="152"/>
      <c r="B54" s="133" t="str">
        <f>'Sec. A-C DSH Year Data'!B54</f>
        <v xml:space="preserve">hospital to perform nonemergency obstetric procedures.)  </v>
      </c>
      <c r="C54" s="133"/>
      <c r="D54" s="55"/>
      <c r="E54" s="135"/>
      <c r="F54" s="147"/>
      <c r="H54" s="55"/>
      <c r="I54" s="55"/>
      <c r="J54" s="147"/>
      <c r="K54" s="53"/>
      <c r="L54" s="55"/>
      <c r="M54" s="55"/>
      <c r="N54" s="55"/>
      <c r="P54" s="55"/>
      <c r="Q54" s="281"/>
      <c r="R54" s="55"/>
      <c r="S54" s="55"/>
      <c r="T54" s="55"/>
      <c r="U54" s="55"/>
      <c r="V54" s="55"/>
      <c r="W54" s="55"/>
      <c r="X54" s="55"/>
      <c r="Y54" s="55"/>
      <c r="Z54" s="55"/>
      <c r="AA54" s="55"/>
      <c r="AB54" s="55"/>
      <c r="AC54" s="131" t="s">
        <v>58</v>
      </c>
      <c r="AD54" s="131"/>
    </row>
    <row r="55" spans="1:30" ht="9" hidden="1" customHeight="1">
      <c r="A55" s="152"/>
      <c r="B55" s="133"/>
      <c r="C55" s="133"/>
      <c r="D55" s="55"/>
      <c r="E55" s="135"/>
      <c r="F55" s="147"/>
      <c r="H55" s="55"/>
      <c r="I55" s="55"/>
      <c r="J55" s="147"/>
      <c r="K55" s="53"/>
      <c r="L55" s="55"/>
      <c r="M55" s="55"/>
      <c r="N55" s="55"/>
      <c r="P55" s="55"/>
      <c r="Q55" s="281"/>
      <c r="R55" s="55"/>
      <c r="S55" s="55"/>
      <c r="T55" s="55"/>
      <c r="U55" s="55"/>
      <c r="V55" s="55"/>
      <c r="W55" s="55"/>
      <c r="X55" s="55"/>
      <c r="Y55" s="55"/>
      <c r="Z55" s="55"/>
      <c r="AA55" s="55"/>
      <c r="AB55" s="55"/>
      <c r="AC55" s="131"/>
      <c r="AD55" s="131"/>
    </row>
    <row r="56" spans="1:30" ht="14.25" hidden="1" customHeight="1">
      <c r="A56" s="302"/>
      <c r="B56" s="284" t="s">
        <v>450</v>
      </c>
      <c r="C56" s="284"/>
      <c r="D56" s="281"/>
      <c r="E56" s="280"/>
      <c r="F56" s="291"/>
      <c r="G56" s="297" t="s">
        <v>451</v>
      </c>
      <c r="H56" s="281"/>
      <c r="I56" s="281" t="s">
        <v>452</v>
      </c>
      <c r="J56" s="291"/>
      <c r="K56" s="281"/>
      <c r="L56" s="281"/>
      <c r="M56" s="281"/>
      <c r="N56" s="281"/>
      <c r="O56" s="281"/>
      <c r="P56" s="281"/>
      <c r="Q56" s="281"/>
      <c r="R56" s="55"/>
      <c r="S56" s="55"/>
      <c r="T56" s="55"/>
      <c r="U56" s="55"/>
      <c r="V56" s="55"/>
      <c r="W56" s="55"/>
      <c r="X56" s="55"/>
      <c r="Y56" s="55"/>
      <c r="Z56" s="55"/>
      <c r="AA56" s="55"/>
      <c r="AB56" s="55"/>
      <c r="AC56" s="131"/>
      <c r="AD56" s="131"/>
    </row>
    <row r="57" spans="1:30" ht="15" hidden="1" customHeight="1">
      <c r="A57" s="152"/>
      <c r="B57" s="133" t="str">
        <f>'Sec. A-C DSH Year Data'!B57</f>
        <v>List the Names of the two Obstetricians (or case of rural hospital, Physicians) who have agreed to perform OB services:</v>
      </c>
      <c r="C57" s="133"/>
      <c r="D57" s="55"/>
      <c r="E57" s="135"/>
      <c r="F57" s="147"/>
      <c r="H57" s="55"/>
      <c r="I57" s="55"/>
      <c r="J57" s="147"/>
      <c r="K57" s="55"/>
      <c r="L57" s="55"/>
      <c r="M57" s="55"/>
      <c r="N57" s="55"/>
      <c r="O57" s="55"/>
      <c r="P57" s="55"/>
      <c r="Q57" s="281"/>
      <c r="R57" s="55"/>
      <c r="S57" s="55"/>
      <c r="T57" s="55"/>
      <c r="U57" s="55"/>
      <c r="V57" s="55"/>
      <c r="W57" s="55"/>
      <c r="X57" s="55"/>
      <c r="Y57" s="55"/>
      <c r="Z57" s="55"/>
      <c r="AA57" s="55"/>
      <c r="AB57" s="55"/>
      <c r="AC57" s="131"/>
      <c r="AD57" s="131"/>
    </row>
    <row r="58" spans="1:30" ht="15" hidden="1" customHeight="1">
      <c r="A58" s="152"/>
      <c r="B58" s="540">
        <f>'Sec. A-C DSH Year Data'!B58</f>
        <v>0</v>
      </c>
      <c r="C58" s="541"/>
      <c r="D58" s="541"/>
      <c r="E58" s="542"/>
      <c r="F58" s="147"/>
      <c r="H58" s="55"/>
      <c r="I58" s="55"/>
      <c r="J58" s="147"/>
      <c r="K58" s="53"/>
      <c r="L58" s="55"/>
      <c r="M58" s="55"/>
      <c r="N58" s="55"/>
      <c r="P58" s="55"/>
      <c r="Q58" s="281" t="s">
        <v>510</v>
      </c>
      <c r="R58" s="55"/>
      <c r="S58" s="55"/>
      <c r="T58" s="55"/>
      <c r="U58" s="55"/>
      <c r="V58" s="55"/>
      <c r="W58" s="55"/>
      <c r="X58" s="55"/>
      <c r="Y58" s="55"/>
      <c r="Z58" s="55"/>
      <c r="AA58" s="55"/>
      <c r="AB58" s="55"/>
      <c r="AC58" s="131"/>
      <c r="AD58" s="131"/>
    </row>
    <row r="59" spans="1:30" ht="15" hidden="1" customHeight="1">
      <c r="A59" s="152"/>
      <c r="B59" s="540">
        <f>'Sec. A-C DSH Year Data'!B59</f>
        <v>0</v>
      </c>
      <c r="C59" s="541"/>
      <c r="D59" s="541"/>
      <c r="E59" s="542"/>
      <c r="F59" s="147"/>
      <c r="H59" s="55"/>
      <c r="I59" s="55"/>
      <c r="J59" s="147"/>
      <c r="K59" s="53"/>
      <c r="L59" s="55"/>
      <c r="M59" s="55"/>
      <c r="N59" s="55"/>
      <c r="P59" s="55"/>
      <c r="Q59" s="281" t="s">
        <v>511</v>
      </c>
      <c r="R59" s="55"/>
      <c r="S59" s="55"/>
      <c r="T59" s="55"/>
      <c r="U59" s="55"/>
      <c r="V59" s="55"/>
      <c r="W59" s="55"/>
      <c r="X59" s="55"/>
      <c r="Y59" s="55"/>
      <c r="Z59" s="55"/>
      <c r="AA59" s="55"/>
      <c r="AB59" s="55"/>
      <c r="AC59" s="131"/>
      <c r="AD59" s="131"/>
    </row>
    <row r="60" spans="1:30" ht="8.25" hidden="1" customHeight="1">
      <c r="A60" s="152"/>
      <c r="B60" s="133"/>
      <c r="C60" s="133"/>
      <c r="D60" s="55"/>
      <c r="E60" s="135"/>
      <c r="F60" s="147"/>
      <c r="H60" s="55"/>
      <c r="I60" s="55"/>
      <c r="J60" s="147"/>
      <c r="K60" s="53"/>
      <c r="L60" s="55"/>
      <c r="M60" s="55"/>
      <c r="N60" s="55"/>
      <c r="P60" s="55"/>
      <c r="Q60" s="281"/>
      <c r="R60" s="55"/>
      <c r="S60" s="55"/>
      <c r="T60" s="55"/>
      <c r="U60" s="55"/>
      <c r="V60" s="55"/>
      <c r="W60" s="55"/>
      <c r="X60" s="55"/>
      <c r="Y60" s="55"/>
      <c r="Z60" s="55"/>
      <c r="AA60" s="55"/>
      <c r="AB60" s="55"/>
      <c r="AC60" s="131"/>
      <c r="AD60" s="131"/>
    </row>
    <row r="61" spans="1:30" ht="15" hidden="1" customHeight="1">
      <c r="A61" s="152">
        <f>'Sec. A-C DSH Year Data'!A61</f>
        <v>5</v>
      </c>
      <c r="B61" s="133" t="str">
        <f>'Sec. A-C DSH Year Data'!B61</f>
        <v xml:space="preserve">Is the hospital exempt from the requirement listed under #1 above because the hospital's </v>
      </c>
      <c r="C61" s="133"/>
      <c r="D61" s="55"/>
      <c r="E61" s="135"/>
      <c r="F61" s="147"/>
      <c r="H61" s="27"/>
      <c r="I61" s="341">
        <f>OBExempt1Yes_Payment</f>
        <v>0</v>
      </c>
      <c r="J61" s="147"/>
      <c r="K61" s="53"/>
      <c r="L61" s="55"/>
      <c r="M61" s="55"/>
      <c r="N61" s="55"/>
      <c r="P61" s="55"/>
      <c r="Q61" s="281" t="s">
        <v>512</v>
      </c>
      <c r="R61" s="55"/>
      <c r="S61" s="55"/>
      <c r="T61" s="55"/>
      <c r="U61" s="55"/>
      <c r="V61" s="55"/>
      <c r="W61" s="55"/>
      <c r="X61" s="55"/>
      <c r="Y61" s="55"/>
      <c r="Z61" s="55"/>
      <c r="AA61" s="55"/>
      <c r="AB61" s="55"/>
      <c r="AC61" s="131" t="s">
        <v>59</v>
      </c>
      <c r="AD61" s="131"/>
    </row>
    <row r="62" spans="1:30" ht="15" hidden="1" customHeight="1">
      <c r="A62" s="152" t="s">
        <v>114</v>
      </c>
      <c r="B62" s="133" t="str">
        <f>'Sec. A-C DSH Year Data'!B62</f>
        <v xml:space="preserve">inpatients are predominantly under 18 years of age? </v>
      </c>
      <c r="C62" s="133"/>
      <c r="D62" s="55"/>
      <c r="E62" s="135"/>
      <c r="F62" s="147"/>
      <c r="H62" s="55"/>
      <c r="I62" s="55"/>
      <c r="J62" s="147"/>
      <c r="K62" s="53"/>
      <c r="L62" s="55"/>
      <c r="M62" s="55"/>
      <c r="N62" s="55"/>
      <c r="P62" s="55"/>
      <c r="Q62" s="281"/>
      <c r="R62" s="55"/>
      <c r="S62" s="55"/>
      <c r="T62" s="55"/>
      <c r="U62" s="55"/>
      <c r="V62" s="55"/>
      <c r="W62" s="55"/>
      <c r="X62" s="55"/>
      <c r="Y62" s="55"/>
      <c r="Z62" s="55"/>
      <c r="AA62" s="55"/>
      <c r="AB62" s="55"/>
      <c r="AC62" s="131" t="s">
        <v>60</v>
      </c>
      <c r="AD62" s="131"/>
    </row>
    <row r="63" spans="1:30" ht="15" hidden="1" customHeight="1">
      <c r="A63" s="152">
        <f>'Sec. A-C DSH Year Data'!A63</f>
        <v>6</v>
      </c>
      <c r="B63" s="133" t="str">
        <f>'Sec. A-C DSH Year Data'!B63</f>
        <v>Is the hospital exempt from the requirement listed under #1 above because it did not offer non-</v>
      </c>
      <c r="C63" s="133"/>
      <c r="D63" s="55"/>
      <c r="E63" s="135"/>
      <c r="F63" s="147"/>
      <c r="H63" s="27"/>
      <c r="I63" s="341">
        <f>OBExempt2Yes_Payment</f>
        <v>0</v>
      </c>
      <c r="J63" s="147"/>
      <c r="K63" s="53"/>
      <c r="L63" s="55"/>
      <c r="M63" s="55"/>
      <c r="N63" s="55"/>
      <c r="P63" s="55"/>
      <c r="Q63" s="281" t="s">
        <v>513</v>
      </c>
      <c r="R63" s="55"/>
      <c r="S63" s="55"/>
      <c r="T63" s="55"/>
      <c r="U63" s="55"/>
      <c r="V63" s="55"/>
      <c r="W63" s="55"/>
      <c r="X63" s="55"/>
      <c r="Y63" s="55"/>
      <c r="Z63" s="55"/>
      <c r="AA63" s="55"/>
      <c r="AB63" s="55"/>
      <c r="AC63" s="131" t="s">
        <v>61</v>
      </c>
      <c r="AD63" s="131"/>
    </row>
    <row r="64" spans="1:30" ht="15" hidden="1" customHeight="1">
      <c r="A64" s="172"/>
      <c r="B64" s="133" t="str">
        <f>'Sec. A-C DSH Year Data'!B64</f>
        <v>emergency obstetric services to the general population when federal Medicaid DSH regulations</v>
      </c>
      <c r="C64" s="133"/>
      <c r="D64" s="55"/>
      <c r="E64" s="135"/>
      <c r="F64" s="147"/>
      <c r="G64" s="27"/>
      <c r="H64" s="27"/>
      <c r="J64" s="147"/>
      <c r="K64" s="53"/>
      <c r="L64" s="55"/>
      <c r="M64" s="55"/>
      <c r="N64" s="55"/>
      <c r="P64" s="55"/>
      <c r="Q64" s="281"/>
      <c r="R64" s="55"/>
      <c r="S64" s="55"/>
      <c r="T64" s="55"/>
      <c r="U64" s="55"/>
      <c r="V64" s="55"/>
      <c r="W64" s="55"/>
      <c r="X64" s="55"/>
      <c r="Y64" s="55"/>
      <c r="Z64" s="55"/>
      <c r="AA64" s="55"/>
      <c r="AB64" s="55"/>
      <c r="AC64" s="131" t="s">
        <v>62</v>
      </c>
      <c r="AD64" s="131"/>
    </row>
    <row r="65" spans="1:30" ht="15" hidden="1" customHeight="1">
      <c r="A65" s="172"/>
      <c r="B65" s="133" t="str">
        <f>'Sec. A-C DSH Year Data'!B65</f>
        <v xml:space="preserve">were enacted on December 22, 1987?  </v>
      </c>
      <c r="C65" s="133"/>
      <c r="D65" s="55"/>
      <c r="E65" s="135"/>
      <c r="F65" s="147"/>
      <c r="G65" s="55"/>
      <c r="H65" s="55"/>
      <c r="I65" s="55"/>
      <c r="J65" s="147"/>
      <c r="K65" s="53"/>
      <c r="L65" s="55"/>
      <c r="M65" s="55"/>
      <c r="N65" s="55"/>
      <c r="P65" s="55"/>
      <c r="Q65" s="281"/>
      <c r="R65" s="55"/>
      <c r="S65" s="55"/>
      <c r="T65" s="55"/>
      <c r="U65" s="55"/>
      <c r="V65" s="55"/>
      <c r="W65" s="55"/>
      <c r="X65" s="55"/>
      <c r="Y65" s="55"/>
      <c r="Z65" s="55"/>
      <c r="AA65" s="55"/>
      <c r="AB65" s="55"/>
      <c r="AC65" s="131" t="s">
        <v>63</v>
      </c>
      <c r="AD65" s="131"/>
    </row>
    <row r="66" spans="1:30" ht="9" hidden="1" customHeight="1">
      <c r="A66" s="152"/>
      <c r="B66" s="133"/>
      <c r="C66" s="133"/>
      <c r="D66" s="55"/>
      <c r="E66" s="135"/>
      <c r="F66" s="147"/>
      <c r="H66" s="55"/>
      <c r="I66" s="55"/>
      <c r="J66" s="147"/>
      <c r="K66" s="53"/>
      <c r="L66" s="55"/>
      <c r="M66" s="55"/>
      <c r="N66" s="55"/>
      <c r="P66" s="55"/>
      <c r="Q66" s="281"/>
      <c r="R66" s="55"/>
      <c r="S66" s="55"/>
      <c r="T66" s="55"/>
      <c r="U66" s="55"/>
      <c r="V66" s="55"/>
      <c r="W66" s="55"/>
      <c r="X66" s="55"/>
      <c r="Y66" s="55"/>
      <c r="Z66" s="55"/>
      <c r="AA66" s="55"/>
      <c r="AB66" s="55"/>
      <c r="AC66" s="131"/>
      <c r="AD66" s="131"/>
    </row>
    <row r="67" spans="1:30" ht="15" hidden="1" customHeight="1">
      <c r="A67" s="152"/>
      <c r="B67" s="133" t="s">
        <v>178</v>
      </c>
      <c r="C67" s="133"/>
      <c r="D67" s="55"/>
      <c r="E67" s="135"/>
      <c r="F67" s="147"/>
      <c r="G67" s="96" t="s">
        <v>349</v>
      </c>
      <c r="H67" s="55"/>
      <c r="I67" s="55" t="s">
        <v>350</v>
      </c>
      <c r="J67" s="147"/>
      <c r="K67" s="53"/>
      <c r="L67" s="55"/>
      <c r="M67" s="55"/>
      <c r="N67" s="55"/>
      <c r="P67" s="55"/>
      <c r="Q67" s="281"/>
      <c r="R67" s="55"/>
      <c r="S67" s="55"/>
      <c r="T67" s="55"/>
      <c r="U67" s="55"/>
      <c r="V67" s="55"/>
      <c r="W67" s="55"/>
      <c r="X67" s="55"/>
      <c r="Y67" s="55"/>
      <c r="Z67" s="55"/>
      <c r="AA67" s="55"/>
      <c r="AB67" s="55"/>
      <c r="AC67" s="131"/>
      <c r="AD67" s="131"/>
    </row>
    <row r="68" spans="1:30" ht="15" hidden="1" customHeight="1">
      <c r="A68" s="152"/>
      <c r="B68" s="547">
        <f>'Sec. A-C DSH Year Data'!B68</f>
        <v>0</v>
      </c>
      <c r="C68" s="546"/>
      <c r="D68" s="546"/>
      <c r="E68" s="548"/>
      <c r="F68" s="147"/>
      <c r="G68" s="343">
        <f>'Sec. A-C DSH Year Data'!G68</f>
        <v>0</v>
      </c>
      <c r="H68" s="55"/>
      <c r="I68" s="343">
        <f>'Sec. A-C DSH Year Data'!I68</f>
        <v>0</v>
      </c>
      <c r="J68" s="147"/>
      <c r="K68" s="53"/>
      <c r="L68" s="55"/>
      <c r="M68" s="55"/>
      <c r="N68" s="55"/>
      <c r="P68" s="55"/>
      <c r="Q68" s="281" t="s">
        <v>514</v>
      </c>
      <c r="R68" s="55"/>
      <c r="S68" s="55"/>
      <c r="T68" s="55"/>
      <c r="U68" s="55"/>
      <c r="V68" s="55"/>
      <c r="W68" s="55"/>
      <c r="X68" s="55"/>
      <c r="Y68" s="55"/>
      <c r="Z68" s="55"/>
      <c r="AA68" s="55"/>
      <c r="AB68" s="55"/>
      <c r="AC68" s="131"/>
      <c r="AD68" s="131"/>
    </row>
    <row r="69" spans="1:30" ht="15" hidden="1" customHeight="1">
      <c r="A69" s="152"/>
      <c r="B69" s="547">
        <f>'Sec. A-C DSH Year Data'!B69</f>
        <v>0</v>
      </c>
      <c r="C69" s="546"/>
      <c r="D69" s="546"/>
      <c r="E69" s="548"/>
      <c r="F69" s="147"/>
      <c r="G69" s="343">
        <f>'Sec. A-C DSH Year Data'!G69</f>
        <v>0</v>
      </c>
      <c r="H69" s="55"/>
      <c r="I69" s="343">
        <f>'Sec. A-C DSH Year Data'!I69</f>
        <v>0</v>
      </c>
      <c r="J69" s="147"/>
      <c r="K69" s="53"/>
      <c r="L69" s="55"/>
      <c r="M69" s="55"/>
      <c r="N69" s="55"/>
      <c r="P69" s="55"/>
      <c r="Q69" s="281" t="s">
        <v>515</v>
      </c>
      <c r="R69" s="55"/>
      <c r="S69" s="55"/>
      <c r="T69" s="55"/>
      <c r="U69" s="55"/>
      <c r="V69" s="55"/>
      <c r="W69" s="55"/>
      <c r="X69" s="55"/>
      <c r="Y69" s="55"/>
      <c r="Z69" s="55"/>
      <c r="AA69" s="55"/>
      <c r="AB69" s="55"/>
      <c r="AC69" s="131"/>
      <c r="AD69" s="131"/>
    </row>
    <row r="70" spans="1:30" ht="8.25" hidden="1" customHeight="1">
      <c r="A70" s="152"/>
      <c r="B70" s="133"/>
      <c r="C70" s="133"/>
      <c r="D70" s="55"/>
      <c r="E70" s="135"/>
      <c r="F70" s="147"/>
      <c r="H70" s="55"/>
      <c r="I70" s="55"/>
      <c r="J70" s="147"/>
      <c r="K70" s="53"/>
      <c r="L70" s="55"/>
      <c r="M70" s="55"/>
      <c r="N70" s="55"/>
      <c r="P70" s="55"/>
      <c r="Q70" s="281"/>
      <c r="R70" s="55"/>
      <c r="S70" s="55"/>
      <c r="T70" s="55"/>
      <c r="U70" s="55"/>
      <c r="V70" s="55"/>
      <c r="W70" s="55"/>
      <c r="X70" s="55"/>
      <c r="Y70" s="55"/>
      <c r="Z70" s="55"/>
      <c r="AA70" s="55"/>
      <c r="AB70" s="55"/>
      <c r="AC70" s="131"/>
      <c r="AD70" s="131"/>
    </row>
    <row r="71" spans="1:30" ht="15" hidden="1" customHeight="1">
      <c r="A71" s="172">
        <f>'Sec. A-C DSH Year Data'!A71</f>
        <v>7</v>
      </c>
      <c r="B71" s="172" t="str">
        <f>'Sec. A-C DSH Year Data'!B71</f>
        <v>Does the hospital provide a wide array of services, including services provided through an emergency department recognized by DQA</v>
      </c>
      <c r="C71" s="133"/>
      <c r="D71" s="55"/>
      <c r="E71" s="135"/>
      <c r="F71" s="147"/>
      <c r="G71" s="55"/>
      <c r="H71" s="55"/>
      <c r="I71" s="341">
        <f>WI_ED_Qualification</f>
        <v>0</v>
      </c>
      <c r="J71" s="147"/>
      <c r="K71" s="53"/>
      <c r="L71" s="55"/>
      <c r="M71" s="55"/>
      <c r="N71" s="55"/>
      <c r="P71" s="55"/>
      <c r="Q71" s="281"/>
      <c r="R71" s="55"/>
      <c r="S71" s="55"/>
      <c r="T71" s="55"/>
      <c r="U71" s="55"/>
      <c r="V71" s="55"/>
      <c r="W71" s="55"/>
      <c r="X71" s="55"/>
      <c r="Y71" s="55"/>
      <c r="Z71" s="55"/>
      <c r="AA71" s="55"/>
      <c r="AB71" s="55"/>
      <c r="AC71" s="131"/>
      <c r="AD71" s="131"/>
    </row>
    <row r="72" spans="1:30" ht="15" hidden="1" customHeight="1">
      <c r="A72" s="55"/>
      <c r="B72" s="172" t="str">
        <f>'Sec. A-C DSH Year Data'!B72</f>
        <v>as outlined in §9230 of the approved state plan?</v>
      </c>
      <c r="C72" s="154"/>
      <c r="D72" s="55"/>
      <c r="E72" s="155"/>
      <c r="F72" s="155"/>
      <c r="G72" s="156"/>
      <c r="H72" s="156"/>
      <c r="I72" s="156"/>
      <c r="J72" s="155"/>
      <c r="K72" s="155"/>
      <c r="L72" s="55"/>
      <c r="M72" s="55"/>
      <c r="N72" s="55"/>
      <c r="P72" s="55"/>
      <c r="Q72" s="281"/>
      <c r="R72" s="55"/>
      <c r="S72" s="55"/>
      <c r="T72" s="55"/>
      <c r="U72" s="55"/>
      <c r="V72" s="55"/>
      <c r="W72" s="55"/>
      <c r="X72" s="55"/>
      <c r="Y72" s="55"/>
      <c r="Z72" s="55"/>
      <c r="AA72" s="55"/>
      <c r="AB72" s="55"/>
      <c r="AC72" s="55"/>
      <c r="AD72" s="55"/>
    </row>
    <row r="73" spans="1:30" s="378" customFormat="1" ht="15" hidden="1" customHeight="1">
      <c r="A73" s="377"/>
      <c r="B73" s="172"/>
      <c r="C73" s="154"/>
      <c r="D73" s="377"/>
      <c r="E73" s="155"/>
      <c r="F73" s="155"/>
      <c r="G73" s="156"/>
      <c r="H73" s="156"/>
      <c r="I73" s="156"/>
      <c r="J73" s="155"/>
      <c r="K73" s="155"/>
      <c r="L73" s="377"/>
      <c r="M73" s="377"/>
      <c r="N73" s="377"/>
      <c r="O73" s="53"/>
      <c r="P73" s="377"/>
      <c r="Q73" s="281"/>
      <c r="R73" s="377"/>
      <c r="S73" s="377"/>
      <c r="T73" s="377"/>
      <c r="U73" s="377"/>
      <c r="V73" s="377"/>
      <c r="W73" s="377"/>
      <c r="X73" s="377"/>
      <c r="Y73" s="377"/>
      <c r="Z73" s="377"/>
      <c r="AA73" s="377"/>
      <c r="AB73" s="377"/>
      <c r="AC73" s="377"/>
      <c r="AD73" s="377"/>
    </row>
    <row r="74" spans="1:30" hidden="1">
      <c r="A74" s="281"/>
      <c r="B74" s="292"/>
      <c r="C74" s="292"/>
      <c r="D74" s="281"/>
      <c r="E74" s="293"/>
      <c r="F74" s="293"/>
      <c r="G74" s="294"/>
      <c r="H74" s="294"/>
      <c r="I74" s="294" t="s">
        <v>416</v>
      </c>
      <c r="J74" s="293"/>
      <c r="K74" s="293"/>
      <c r="L74" s="281"/>
      <c r="M74" s="281"/>
      <c r="N74" s="281"/>
      <c r="O74" s="281"/>
      <c r="P74" s="281"/>
      <c r="Q74" s="281"/>
      <c r="R74" s="55"/>
      <c r="S74" s="55"/>
      <c r="T74" s="55"/>
      <c r="U74" s="55"/>
      <c r="V74" s="55"/>
      <c r="W74" s="55"/>
      <c r="X74" s="55"/>
      <c r="Y74" s="55"/>
      <c r="Z74" s="55"/>
      <c r="AA74" s="55"/>
      <c r="AB74" s="55"/>
      <c r="AC74" s="55"/>
      <c r="AD74" s="55"/>
    </row>
    <row r="75" spans="1:30" s="129" customFormat="1" ht="15.75">
      <c r="A75" s="122" t="s">
        <v>119</v>
      </c>
      <c r="B75" s="43"/>
      <c r="C75" s="43"/>
      <c r="D75" s="43"/>
      <c r="E75" s="157"/>
      <c r="F75" s="157"/>
      <c r="G75" s="157"/>
      <c r="H75" s="157"/>
      <c r="I75" s="157"/>
      <c r="J75" s="157"/>
      <c r="K75" s="157"/>
      <c r="L75" s="157"/>
      <c r="M75" s="157"/>
      <c r="N75" s="157"/>
      <c r="O75" s="163"/>
      <c r="P75" s="127"/>
      <c r="Q75" s="282"/>
      <c r="R75" s="127"/>
      <c r="S75" s="127"/>
      <c r="T75" s="127"/>
      <c r="U75" s="127"/>
      <c r="V75" s="127"/>
      <c r="W75" s="127"/>
      <c r="X75" s="127"/>
      <c r="Y75" s="127"/>
      <c r="Z75" s="127"/>
      <c r="AA75" s="127"/>
      <c r="AB75" s="127"/>
      <c r="AC75" s="127"/>
      <c r="AD75" s="127"/>
    </row>
    <row r="76" spans="1:30">
      <c r="A76" s="132"/>
      <c r="B76" s="499"/>
      <c r="C76" s="499"/>
      <c r="D76" s="499"/>
      <c r="E76" s="499"/>
      <c r="F76" s="55"/>
      <c r="G76" s="159"/>
      <c r="H76" s="160"/>
      <c r="L76" s="55"/>
      <c r="M76" s="55"/>
      <c r="N76" s="55"/>
      <c r="P76" s="55"/>
      <c r="Q76" s="281"/>
      <c r="R76" s="55"/>
      <c r="S76" s="55"/>
      <c r="T76" s="55"/>
      <c r="U76" s="55"/>
      <c r="V76" s="55"/>
      <c r="W76" s="55"/>
      <c r="X76" s="55"/>
      <c r="Y76" s="55"/>
      <c r="Z76" s="55"/>
      <c r="AA76" s="55"/>
      <c r="AB76" s="55"/>
      <c r="AC76" s="55"/>
      <c r="AD76" s="55"/>
    </row>
    <row r="77" spans="1:30">
      <c r="A77" s="380">
        <f>'Sec. A-C DSH Year Data'!A77</f>
        <v>1</v>
      </c>
      <c r="B77" s="509" t="str">
        <f>'Sec. A-C DSH Year Data'!B77:E77</f>
        <v>Medicaid Supplemental Payments for Hospital Services DSH Year 07/01/2020 - 06/30/2021</v>
      </c>
      <c r="C77" s="509"/>
      <c r="D77" s="509"/>
      <c r="E77" s="509"/>
      <c r="F77" s="55"/>
      <c r="H77" s="160"/>
      <c r="I77" s="376">
        <f>'Sec. A-C DSH Year Data'!I77</f>
        <v>0</v>
      </c>
      <c r="J77" s="160"/>
      <c r="K77" s="159"/>
      <c r="L77" s="55"/>
      <c r="M77" s="55"/>
      <c r="N77" s="55"/>
      <c r="P77" s="55"/>
      <c r="Q77" s="281" t="s">
        <v>516</v>
      </c>
      <c r="R77" s="55"/>
      <c r="S77" s="55"/>
      <c r="T77" s="55"/>
      <c r="U77" s="55"/>
      <c r="V77" s="55"/>
      <c r="W77" s="55"/>
      <c r="X77" s="55"/>
      <c r="Y77" s="55"/>
      <c r="Z77" s="55"/>
      <c r="AA77" s="55"/>
      <c r="AB77" s="55"/>
      <c r="AC77" s="55"/>
      <c r="AD77" s="55"/>
    </row>
    <row r="78" spans="1:30">
      <c r="A78" s="380"/>
      <c r="B78" s="161" t="str">
        <f>'Sec. A-C DSH Year Data'!B78</f>
        <v>(Should include UPL and non-claim specific payments paid based on the state fiscal year. However, DSH payments should NOT be included.)</v>
      </c>
      <c r="C78" s="133"/>
      <c r="D78" s="55"/>
      <c r="E78" s="55"/>
      <c r="F78" s="55"/>
      <c r="G78" s="55"/>
      <c r="H78" s="55"/>
      <c r="I78" s="55"/>
      <c r="J78" s="55"/>
      <c r="K78" s="55"/>
      <c r="L78" s="55"/>
      <c r="M78" s="55"/>
      <c r="N78" s="55"/>
      <c r="P78" s="55"/>
      <c r="Q78" s="281"/>
      <c r="R78" s="55"/>
      <c r="S78" s="55"/>
      <c r="T78" s="55"/>
      <c r="U78" s="55"/>
      <c r="V78" s="55"/>
      <c r="W78" s="55"/>
      <c r="X78" s="55"/>
      <c r="Y78" s="55"/>
      <c r="Z78" s="55"/>
      <c r="AA78" s="55"/>
      <c r="AB78" s="55"/>
      <c r="AC78" s="55"/>
      <c r="AD78" s="55"/>
    </row>
    <row r="79" spans="1:30">
      <c r="A79" s="380"/>
      <c r="B79" s="161"/>
      <c r="C79" s="133"/>
      <c r="D79" s="55"/>
      <c r="E79" s="55"/>
      <c r="F79" s="55"/>
      <c r="G79" s="55"/>
      <c r="H79" s="55"/>
      <c r="I79" s="55"/>
      <c r="J79" s="55"/>
      <c r="K79" s="55"/>
      <c r="L79" s="55"/>
      <c r="M79" s="55"/>
      <c r="N79" s="55"/>
      <c r="P79" s="55"/>
      <c r="Q79" s="281"/>
      <c r="R79" s="55"/>
      <c r="S79" s="55"/>
      <c r="T79" s="55"/>
      <c r="U79" s="55"/>
      <c r="V79" s="55"/>
      <c r="W79" s="55"/>
      <c r="X79" s="55"/>
      <c r="Y79" s="55"/>
      <c r="Z79" s="55"/>
      <c r="AA79" s="55"/>
      <c r="AB79" s="55"/>
      <c r="AC79" s="55"/>
      <c r="AD79" s="55"/>
    </row>
    <row r="80" spans="1:30">
      <c r="A80" s="380">
        <f>'Sec. A-C DSH Year Data'!A80</f>
        <v>2</v>
      </c>
      <c r="B80" s="509" t="str">
        <f>'Sec. A-C DSH Year Data'!B80:E80</f>
        <v>Medicaid Managed Care Supplemental Payments for hospital services for DSH Year 07/01/2020 - 06/30/2021</v>
      </c>
      <c r="C80" s="509"/>
      <c r="D80" s="509"/>
      <c r="E80" s="509"/>
      <c r="I80" s="376">
        <f>'Sec. A-C DSH Year Data'!I80</f>
        <v>0</v>
      </c>
      <c r="O80" s="96"/>
      <c r="Q80" s="281" t="s">
        <v>1179</v>
      </c>
    </row>
    <row r="81" spans="1:30" ht="30.6" customHeight="1">
      <c r="A81" s="380"/>
      <c r="B81" s="510" t="str">
        <f>'Sec. A-C DSH Year Data'!B81</f>
        <v>(Should include all non-claim specific payments for hospital services such as lump sum payments for full Medicaid pricing (FMP), supplementals, quality payments, bonus payments, capitation payments received by the hospital (not by the MCO), or other incentive payments.</v>
      </c>
      <c r="C81" s="510"/>
      <c r="D81" s="510"/>
      <c r="E81" s="510"/>
      <c r="F81" s="510"/>
      <c r="G81" s="510"/>
      <c r="H81" s="510"/>
      <c r="I81" s="510"/>
      <c r="O81" s="96"/>
      <c r="Q81" s="281"/>
    </row>
    <row r="82" spans="1:30" ht="15.6" customHeight="1">
      <c r="A82" s="380"/>
      <c r="B82" s="382" t="str">
        <f>'Sec. A-C DSH Year Data'!B82</f>
        <v>NOTE: Hospital portion of supplemental payments reported on DSH Survey Part II, Section E, Question 14 should be reported here if paid on a SFY basis.</v>
      </c>
      <c r="O82" s="96"/>
      <c r="Q82" s="281"/>
    </row>
    <row r="83" spans="1:30">
      <c r="A83" s="380"/>
      <c r="B83" s="55"/>
      <c r="C83" s="55"/>
      <c r="D83" s="55"/>
      <c r="E83" s="55"/>
      <c r="F83" s="55"/>
      <c r="G83" s="55"/>
      <c r="H83" s="55"/>
      <c r="I83" s="55"/>
      <c r="J83" s="55"/>
      <c r="K83" s="55"/>
      <c r="L83" s="55"/>
      <c r="M83" s="55"/>
      <c r="N83" s="55"/>
      <c r="P83" s="55"/>
      <c r="Q83" s="281"/>
      <c r="R83" s="55"/>
      <c r="S83" s="55"/>
      <c r="T83" s="55"/>
      <c r="U83" s="55"/>
      <c r="V83" s="55"/>
      <c r="W83" s="55"/>
      <c r="X83" s="55"/>
      <c r="Y83" s="55"/>
      <c r="Z83" s="55"/>
      <c r="AA83" s="55"/>
      <c r="AB83" s="55"/>
      <c r="AC83" s="55"/>
      <c r="AD83" s="55"/>
    </row>
    <row r="84" spans="1:30" s="378" customFormat="1">
      <c r="A84" s="380">
        <f>'Sec. A-C DSH Year Data'!A84</f>
        <v>3</v>
      </c>
      <c r="B84" s="509" t="str">
        <f>'Sec. A-C DSH Year Data'!B84:E84</f>
        <v>Total Medicaid and Medicaid Managed Care Non-Claims Payments for Hospital Services07/01/2020 - 06/30/2021</v>
      </c>
      <c r="C84" s="509"/>
      <c r="D84" s="509"/>
      <c r="E84" s="509"/>
      <c r="I84" s="452">
        <f>+I77+I80</f>
        <v>0</v>
      </c>
      <c r="J84" s="303"/>
      <c r="Q84" s="281" t="s">
        <v>1180</v>
      </c>
    </row>
    <row r="85" spans="1:30">
      <c r="A85" s="55"/>
      <c r="C85" s="55"/>
      <c r="D85" s="55"/>
      <c r="E85" s="55"/>
      <c r="F85" s="55"/>
      <c r="G85" s="55"/>
      <c r="H85" s="55"/>
      <c r="I85" s="55"/>
      <c r="J85" s="55"/>
      <c r="K85" s="55"/>
      <c r="L85" s="55"/>
      <c r="M85" s="55"/>
      <c r="N85" s="55"/>
      <c r="P85" s="55"/>
      <c r="Q85" s="281"/>
      <c r="R85" s="55"/>
      <c r="S85" s="55"/>
      <c r="T85" s="55"/>
      <c r="U85" s="55"/>
      <c r="V85" s="55"/>
      <c r="W85" s="55"/>
      <c r="X85" s="55"/>
      <c r="Y85" s="55"/>
      <c r="Z85" s="55"/>
      <c r="AA85" s="55"/>
      <c r="AB85" s="55"/>
      <c r="AC85" s="55"/>
      <c r="AD85" s="55"/>
    </row>
    <row r="86" spans="1:30" s="129" customFormat="1" ht="15.75">
      <c r="A86" s="122" t="s">
        <v>9</v>
      </c>
      <c r="B86" s="43"/>
      <c r="C86" s="43"/>
      <c r="D86" s="43"/>
      <c r="E86" s="157"/>
      <c r="F86" s="43"/>
      <c r="G86" s="43"/>
      <c r="H86" s="43"/>
      <c r="I86" s="43"/>
      <c r="J86" s="43"/>
      <c r="K86" s="43"/>
      <c r="L86" s="43"/>
      <c r="M86" s="43"/>
      <c r="N86" s="43"/>
      <c r="O86" s="126"/>
      <c r="P86" s="127"/>
      <c r="Q86" s="282"/>
      <c r="R86" s="127"/>
      <c r="S86" s="127"/>
      <c r="T86" s="127"/>
      <c r="U86" s="127"/>
      <c r="V86" s="127"/>
      <c r="W86" s="127"/>
      <c r="X86" s="127"/>
      <c r="Y86" s="127"/>
      <c r="Z86" s="127"/>
      <c r="AA86" s="127"/>
      <c r="AB86" s="127"/>
      <c r="AC86" s="127"/>
      <c r="AD86" s="127"/>
    </row>
    <row r="87" spans="1:30" ht="18.75" customHeight="1">
      <c r="A87" s="162"/>
      <c r="B87" s="162"/>
      <c r="C87" s="162"/>
      <c r="D87" s="55"/>
      <c r="E87" s="55"/>
      <c r="F87" s="55"/>
      <c r="G87" s="55"/>
      <c r="H87" s="55"/>
      <c r="I87" s="130" t="s">
        <v>107</v>
      </c>
      <c r="J87" s="55"/>
      <c r="K87" s="55"/>
      <c r="L87" s="55"/>
      <c r="M87" s="55"/>
      <c r="N87" s="55"/>
      <c r="P87" s="55"/>
      <c r="Q87" s="281"/>
      <c r="R87" s="55"/>
      <c r="S87" s="55"/>
      <c r="T87" s="55"/>
      <c r="U87" s="55"/>
      <c r="V87" s="55"/>
      <c r="W87" s="55"/>
      <c r="X87" s="55"/>
      <c r="Y87" s="55"/>
      <c r="Z87" s="55"/>
      <c r="AA87" s="55"/>
      <c r="AB87" s="55"/>
      <c r="AC87" s="55"/>
      <c r="AD87" s="55"/>
    </row>
    <row r="88" spans="1:30" ht="19.149999999999999" customHeight="1">
      <c r="A88" s="380">
        <f>'Sec. A-C DSH Year Data'!A88</f>
        <v>1</v>
      </c>
      <c r="B88" s="163" t="s">
        <v>35</v>
      </c>
      <c r="C88" s="163"/>
      <c r="D88" s="55"/>
      <c r="E88" s="55"/>
      <c r="F88" s="55"/>
      <c r="G88" s="154"/>
      <c r="H88" s="55"/>
      <c r="I88" s="341">
        <f>RetainDSHYes</f>
        <v>0</v>
      </c>
      <c r="J88" s="55"/>
      <c r="N88" s="55"/>
      <c r="P88" s="55"/>
      <c r="Q88" s="281" t="s">
        <v>517</v>
      </c>
      <c r="R88" s="55"/>
      <c r="S88" s="55"/>
      <c r="T88" s="55"/>
      <c r="U88" s="55"/>
      <c r="V88" s="55"/>
      <c r="W88" s="55"/>
      <c r="X88" s="55"/>
      <c r="Y88" s="55"/>
      <c r="Z88" s="55"/>
      <c r="AA88" s="55"/>
      <c r="AB88" s="55"/>
      <c r="AC88" s="55"/>
      <c r="AD88" s="55"/>
    </row>
    <row r="89" spans="1:30">
      <c r="A89" s="162"/>
      <c r="B89" s="163" t="s">
        <v>64</v>
      </c>
      <c r="C89" s="163"/>
      <c r="D89" s="55"/>
      <c r="E89" s="55"/>
      <c r="F89" s="55"/>
      <c r="G89" s="154"/>
      <c r="H89" s="55"/>
      <c r="I89" s="144"/>
      <c r="J89" s="55"/>
      <c r="K89" s="154"/>
      <c r="L89" s="55"/>
      <c r="M89" s="144"/>
      <c r="N89" s="55"/>
      <c r="P89" s="55"/>
      <c r="Q89" s="281"/>
      <c r="R89" s="55"/>
      <c r="S89" s="55"/>
      <c r="T89" s="55"/>
      <c r="U89" s="55"/>
      <c r="V89" s="55"/>
      <c r="W89" s="55"/>
      <c r="X89" s="55"/>
      <c r="Y89" s="55"/>
      <c r="Z89" s="55"/>
      <c r="AA89" s="55"/>
      <c r="AB89" s="55"/>
      <c r="AC89" s="55"/>
      <c r="AD89" s="55"/>
    </row>
    <row r="90" spans="1:30">
      <c r="A90" s="55"/>
      <c r="B90" s="163" t="s">
        <v>36</v>
      </c>
      <c r="C90" s="55"/>
      <c r="D90" s="55"/>
      <c r="E90" s="55"/>
      <c r="F90" s="55"/>
      <c r="G90" s="55"/>
      <c r="H90" s="55"/>
      <c r="I90" s="55"/>
      <c r="J90" s="55"/>
      <c r="K90" s="55"/>
      <c r="L90" s="55"/>
      <c r="M90" s="55"/>
      <c r="N90" s="55"/>
      <c r="P90" s="55"/>
      <c r="Q90" s="281"/>
      <c r="R90" s="55"/>
      <c r="S90" s="55"/>
      <c r="T90" s="55"/>
      <c r="U90" s="55"/>
      <c r="V90" s="55"/>
      <c r="W90" s="55"/>
      <c r="X90" s="55"/>
      <c r="Y90" s="55"/>
      <c r="Z90" s="55"/>
      <c r="AA90" s="55"/>
      <c r="AB90" s="55"/>
      <c r="AC90" s="55"/>
      <c r="AD90" s="55"/>
    </row>
    <row r="91" spans="1:30">
      <c r="A91" s="55"/>
      <c r="B91" s="163" t="s">
        <v>65</v>
      </c>
      <c r="C91" s="55"/>
      <c r="D91" s="55"/>
      <c r="E91" s="55"/>
      <c r="F91" s="55"/>
      <c r="G91" s="55"/>
      <c r="H91" s="55"/>
      <c r="I91" s="55"/>
      <c r="J91" s="55"/>
      <c r="K91" s="55"/>
      <c r="L91" s="55"/>
      <c r="M91" s="55"/>
      <c r="N91" s="55"/>
      <c r="P91" s="55"/>
      <c r="Q91" s="281"/>
      <c r="R91" s="55"/>
      <c r="S91" s="55"/>
      <c r="T91" s="55"/>
      <c r="U91" s="55"/>
      <c r="V91" s="55"/>
      <c r="W91" s="55"/>
      <c r="X91" s="55"/>
      <c r="Y91" s="55"/>
      <c r="Z91" s="55"/>
      <c r="AA91" s="55"/>
      <c r="AB91" s="55"/>
      <c r="AC91" s="55"/>
      <c r="AD91" s="55"/>
    </row>
    <row r="92" spans="1:30">
      <c r="A92" s="55"/>
      <c r="B92" s="163"/>
      <c r="C92" s="55"/>
      <c r="D92" s="55"/>
      <c r="E92" s="55"/>
      <c r="F92" s="55"/>
      <c r="G92" s="55"/>
      <c r="H92" s="55"/>
      <c r="I92" s="55"/>
      <c r="J92" s="55"/>
      <c r="K92" s="55"/>
      <c r="L92" s="55"/>
      <c r="M92" s="55"/>
      <c r="N92" s="55"/>
      <c r="P92" s="55"/>
      <c r="Q92" s="281"/>
      <c r="R92" s="55"/>
      <c r="S92" s="55"/>
      <c r="T92" s="55"/>
      <c r="U92" s="55"/>
      <c r="V92" s="55"/>
      <c r="W92" s="55"/>
      <c r="X92" s="55"/>
      <c r="Y92" s="55"/>
      <c r="Z92" s="55"/>
      <c r="AA92" s="55"/>
      <c r="AB92" s="55"/>
      <c r="AC92" s="55"/>
      <c r="AD92" s="55"/>
    </row>
    <row r="93" spans="1:30" hidden="1">
      <c r="A93" s="281"/>
      <c r="B93" s="281" t="s">
        <v>450</v>
      </c>
      <c r="C93" s="281"/>
      <c r="D93" s="281"/>
      <c r="E93" s="281"/>
      <c r="F93" s="281"/>
      <c r="G93" s="281"/>
      <c r="H93" s="281"/>
      <c r="I93" s="281"/>
      <c r="J93" s="281"/>
      <c r="K93" s="281"/>
      <c r="L93" s="281"/>
      <c r="M93" s="281"/>
      <c r="N93" s="281"/>
      <c r="O93" s="281"/>
      <c r="P93" s="281"/>
      <c r="Q93" s="281"/>
      <c r="R93" s="55"/>
      <c r="S93" s="55"/>
      <c r="T93" s="55"/>
      <c r="U93" s="55"/>
      <c r="V93" s="55"/>
      <c r="W93" s="55"/>
      <c r="X93" s="55"/>
      <c r="Y93" s="55"/>
      <c r="Z93" s="55"/>
      <c r="AA93" s="55"/>
      <c r="AB93" s="55"/>
      <c r="AC93" s="55"/>
      <c r="AD93" s="55"/>
    </row>
    <row r="94" spans="1:30">
      <c r="A94" s="104"/>
      <c r="B94" s="164" t="s">
        <v>108</v>
      </c>
      <c r="C94" s="104"/>
      <c r="D94" s="104"/>
      <c r="E94" s="104"/>
      <c r="F94" s="104"/>
      <c r="G94" s="104"/>
      <c r="H94" s="104"/>
      <c r="I94" s="104"/>
      <c r="J94" s="104"/>
      <c r="K94" s="104"/>
      <c r="L94" s="104"/>
      <c r="M94" s="104"/>
      <c r="N94" s="104"/>
      <c r="O94" s="104"/>
      <c r="P94" s="104"/>
      <c r="Q94" s="281"/>
      <c r="R94" s="55"/>
      <c r="S94" s="55"/>
      <c r="T94" s="55"/>
      <c r="U94" s="55"/>
      <c r="V94" s="55"/>
      <c r="W94" s="55"/>
      <c r="X94" s="55"/>
      <c r="Y94" s="55"/>
      <c r="Z94" s="55"/>
      <c r="AA94" s="55"/>
      <c r="AB94" s="55"/>
      <c r="AC94" s="55"/>
      <c r="AD94" s="55"/>
    </row>
    <row r="95" spans="1:30" ht="17.45" customHeight="1">
      <c r="A95" s="55"/>
      <c r="B95" s="543">
        <f>'Sec. A-C DSH Year Data'!C95</f>
        <v>0</v>
      </c>
      <c r="C95" s="543"/>
      <c r="D95" s="543"/>
      <c r="E95" s="543"/>
      <c r="F95" s="543"/>
      <c r="G95" s="543"/>
      <c r="H95" s="543"/>
      <c r="I95" s="543"/>
      <c r="J95" s="543"/>
      <c r="K95" s="543"/>
      <c r="L95" s="543"/>
      <c r="M95" s="543"/>
      <c r="N95" s="543"/>
      <c r="O95" s="163"/>
      <c r="P95" s="55"/>
      <c r="Q95" s="281" t="s">
        <v>518</v>
      </c>
      <c r="R95" s="55"/>
      <c r="S95" s="55"/>
      <c r="T95" s="55"/>
      <c r="U95" s="55"/>
      <c r="V95" s="55"/>
      <c r="W95" s="55"/>
      <c r="X95" s="55"/>
      <c r="Y95" s="55"/>
      <c r="Z95" s="55"/>
      <c r="AA95" s="55"/>
      <c r="AB95" s="55"/>
      <c r="AC95" s="55"/>
      <c r="AD95" s="55"/>
    </row>
    <row r="96" spans="1:30" ht="17.45" customHeight="1">
      <c r="A96" s="55"/>
      <c r="B96" s="543">
        <f>'Sec. A-C DSH Year Data'!B96</f>
        <v>0</v>
      </c>
      <c r="C96" s="543"/>
      <c r="D96" s="543"/>
      <c r="E96" s="543"/>
      <c r="F96" s="543"/>
      <c r="G96" s="543"/>
      <c r="H96" s="543"/>
      <c r="I96" s="543"/>
      <c r="J96" s="543"/>
      <c r="K96" s="543"/>
      <c r="L96" s="543"/>
      <c r="M96" s="543"/>
      <c r="N96" s="543"/>
      <c r="P96" s="55"/>
      <c r="Q96" s="281" t="s">
        <v>519</v>
      </c>
      <c r="R96" s="55"/>
      <c r="S96" s="55"/>
      <c r="T96" s="55"/>
      <c r="U96" s="55"/>
      <c r="V96" s="55"/>
      <c r="W96" s="55"/>
      <c r="X96" s="55"/>
      <c r="Y96" s="55"/>
      <c r="Z96" s="55"/>
      <c r="AA96" s="55"/>
      <c r="AB96" s="55"/>
      <c r="AC96" s="55"/>
      <c r="AD96" s="55"/>
    </row>
    <row r="97" spans="1:30" ht="17.45" customHeight="1">
      <c r="A97" s="55"/>
      <c r="B97" s="546">
        <f>'Sec. A-C DSH Year Data'!B97</f>
        <v>0</v>
      </c>
      <c r="C97" s="546"/>
      <c r="D97" s="546"/>
      <c r="E97" s="546"/>
      <c r="F97" s="546"/>
      <c r="G97" s="546"/>
      <c r="H97" s="546"/>
      <c r="I97" s="546"/>
      <c r="J97" s="546"/>
      <c r="K97" s="546"/>
      <c r="L97" s="546"/>
      <c r="M97" s="546"/>
      <c r="N97" s="546"/>
      <c r="P97" s="55"/>
      <c r="Q97" s="281" t="s">
        <v>520</v>
      </c>
      <c r="R97" s="55"/>
      <c r="S97" s="55"/>
      <c r="T97" s="55"/>
      <c r="U97" s="55"/>
      <c r="V97" s="55"/>
      <c r="W97" s="55"/>
      <c r="X97" s="55"/>
      <c r="Y97" s="55"/>
      <c r="Z97" s="55"/>
      <c r="AA97" s="55"/>
      <c r="AB97" s="55"/>
      <c r="AC97" s="55"/>
      <c r="AD97" s="55"/>
    </row>
    <row r="98" spans="1:30">
      <c r="A98" s="55"/>
      <c r="B98" s="55"/>
      <c r="C98" s="55"/>
      <c r="D98" s="55"/>
      <c r="E98" s="55"/>
      <c r="F98" s="55"/>
      <c r="G98" s="55"/>
      <c r="H98" s="55"/>
      <c r="I98" s="55"/>
      <c r="J98" s="55"/>
      <c r="K98" s="55"/>
      <c r="L98" s="55"/>
      <c r="M98" s="55"/>
      <c r="N98" s="55"/>
      <c r="P98" s="55"/>
      <c r="Q98" s="281"/>
      <c r="R98" s="55"/>
      <c r="S98" s="55"/>
      <c r="T98" s="55"/>
      <c r="U98" s="55"/>
      <c r="V98" s="55"/>
      <c r="W98" s="55"/>
      <c r="X98" s="55"/>
      <c r="Y98" s="55"/>
      <c r="Z98" s="55"/>
      <c r="AA98" s="55"/>
      <c r="AB98" s="55"/>
      <c r="AC98" s="55"/>
      <c r="AD98" s="55"/>
    </row>
    <row r="99" spans="1:30">
      <c r="A99" s="55"/>
      <c r="B99" s="163" t="s">
        <v>13</v>
      </c>
      <c r="C99" s="55"/>
      <c r="D99" s="55"/>
      <c r="E99" s="55"/>
      <c r="F99" s="55"/>
      <c r="G99" s="55"/>
      <c r="H99" s="55"/>
      <c r="I99" s="55"/>
      <c r="J99" s="55"/>
      <c r="K99" s="55"/>
      <c r="L99" s="55"/>
      <c r="M99" s="55"/>
      <c r="N99" s="55"/>
      <c r="P99" s="55"/>
      <c r="Q99" s="281"/>
      <c r="R99" s="55"/>
      <c r="S99" s="55"/>
      <c r="T99" s="55"/>
      <c r="U99" s="55"/>
      <c r="V99" s="55"/>
      <c r="W99" s="55"/>
      <c r="X99" s="55"/>
      <c r="Y99" s="55"/>
      <c r="Z99" s="55"/>
      <c r="AA99" s="55"/>
      <c r="AB99" s="55"/>
      <c r="AC99" s="55"/>
      <c r="AD99" s="55"/>
    </row>
    <row r="100" spans="1:30" ht="108" customHeight="1">
      <c r="A100" s="55"/>
      <c r="B100" s="516" t="str">
        <f>'Sec. A-C DSH Year Data'!B100</f>
        <v xml:space="preserve">I hereby certify that the information in Sections A, B, C, D, E, F, G, H, I, J, K and L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v>
      </c>
      <c r="C100" s="516"/>
      <c r="D100" s="516"/>
      <c r="E100" s="516"/>
      <c r="F100" s="516"/>
      <c r="G100" s="516"/>
      <c r="H100" s="516"/>
      <c r="I100" s="516"/>
      <c r="J100" s="516"/>
      <c r="K100" s="516"/>
      <c r="L100" s="55"/>
      <c r="M100" s="55"/>
      <c r="N100" s="55"/>
      <c r="P100" s="55"/>
      <c r="Q100" s="281"/>
      <c r="R100" s="55"/>
      <c r="S100" s="55"/>
      <c r="T100" s="55"/>
      <c r="U100" s="55"/>
      <c r="V100" s="55"/>
      <c r="W100" s="55"/>
      <c r="X100" s="55"/>
      <c r="Y100" s="55"/>
      <c r="Z100" s="55"/>
      <c r="AA100" s="55"/>
      <c r="AB100" s="55"/>
      <c r="AC100" s="55"/>
      <c r="AD100" s="55"/>
    </row>
    <row r="101" spans="1:30">
      <c r="A101" s="55"/>
      <c r="B101" s="55"/>
      <c r="C101" s="55"/>
      <c r="D101" s="55"/>
      <c r="E101" s="55"/>
      <c r="F101" s="55"/>
      <c r="G101" s="55"/>
      <c r="H101" s="55"/>
      <c r="I101" s="55"/>
      <c r="J101" s="55"/>
      <c r="K101" s="55"/>
      <c r="L101" s="55"/>
      <c r="M101" s="55"/>
      <c r="N101" s="55"/>
      <c r="P101" s="55"/>
      <c r="Q101" s="281"/>
      <c r="R101" s="55"/>
      <c r="S101" s="55"/>
      <c r="T101" s="55"/>
      <c r="U101" s="55"/>
      <c r="V101" s="55"/>
      <c r="W101" s="55"/>
      <c r="X101" s="55"/>
      <c r="Y101" s="55"/>
      <c r="Z101" s="55"/>
      <c r="AA101" s="55"/>
      <c r="AB101" s="55"/>
      <c r="AC101" s="55"/>
      <c r="AD101" s="55"/>
    </row>
    <row r="102" spans="1:30" hidden="1">
      <c r="A102" s="281"/>
      <c r="B102" s="281" t="s">
        <v>451</v>
      </c>
      <c r="C102" s="281"/>
      <c r="D102" s="281"/>
      <c r="E102" s="281" t="s">
        <v>452</v>
      </c>
      <c r="F102" s="281"/>
      <c r="G102" s="281"/>
      <c r="H102" s="281"/>
      <c r="I102" s="281"/>
      <c r="J102" s="281"/>
      <c r="K102" s="281" t="s">
        <v>453</v>
      </c>
      <c r="L102" s="281"/>
      <c r="M102" s="281"/>
      <c r="N102" s="281"/>
      <c r="O102" s="281"/>
      <c r="P102" s="281"/>
      <c r="Q102" s="281"/>
      <c r="R102" s="55"/>
      <c r="S102" s="55"/>
      <c r="T102" s="55"/>
      <c r="U102" s="55"/>
      <c r="V102" s="55"/>
      <c r="W102" s="55"/>
      <c r="X102" s="55"/>
      <c r="Y102" s="55"/>
      <c r="Z102" s="55"/>
      <c r="AA102" s="55"/>
      <c r="AB102" s="55"/>
      <c r="AC102" s="55"/>
      <c r="AD102" s="55"/>
    </row>
    <row r="103" spans="1:30" ht="20.25" customHeight="1">
      <c r="A103" s="55"/>
      <c r="B103" s="344">
        <f>Signature</f>
        <v>0</v>
      </c>
      <c r="C103" s="144"/>
      <c r="D103" s="55"/>
      <c r="E103" s="543">
        <f>Signature_Title</f>
        <v>0</v>
      </c>
      <c r="F103" s="543"/>
      <c r="G103" s="543"/>
      <c r="H103" s="55"/>
      <c r="I103" s="55"/>
      <c r="J103" s="55"/>
      <c r="K103" s="345" t="str">
        <f>IF(OR(Signature_Date="",Signature_Date=0),"",Signature_Date)</f>
        <v/>
      </c>
      <c r="L103" s="55"/>
      <c r="M103" s="55"/>
      <c r="N103" s="55"/>
      <c r="O103" s="276"/>
      <c r="P103" s="55"/>
      <c r="Q103" s="281" t="s">
        <v>521</v>
      </c>
      <c r="R103" s="55"/>
      <c r="S103" s="55"/>
      <c r="T103" s="55"/>
      <c r="U103" s="55"/>
      <c r="V103" s="55"/>
      <c r="W103" s="55"/>
      <c r="X103" s="55"/>
      <c r="Y103" s="55"/>
      <c r="Z103" s="55"/>
      <c r="AA103" s="55"/>
      <c r="AB103" s="55"/>
      <c r="AC103" s="55"/>
      <c r="AD103" s="55"/>
    </row>
    <row r="104" spans="1:30">
      <c r="A104" s="55"/>
      <c r="B104" s="133" t="s">
        <v>21</v>
      </c>
      <c r="C104" s="133"/>
      <c r="D104" s="55"/>
      <c r="E104" s="55" t="s">
        <v>22</v>
      </c>
      <c r="F104" s="55"/>
      <c r="G104" s="55"/>
      <c r="H104" s="55"/>
      <c r="I104" s="55"/>
      <c r="J104" s="55"/>
      <c r="K104" s="148" t="s">
        <v>14</v>
      </c>
      <c r="L104" s="55"/>
      <c r="M104" s="55"/>
      <c r="N104" s="55"/>
      <c r="P104" s="55"/>
      <c r="Q104" s="281"/>
      <c r="R104" s="55"/>
      <c r="S104" s="55"/>
      <c r="T104" s="55"/>
      <c r="U104" s="55"/>
      <c r="V104" s="55"/>
      <c r="W104" s="55"/>
      <c r="X104" s="55"/>
      <c r="Y104" s="55"/>
      <c r="Z104" s="55"/>
      <c r="AA104" s="55"/>
      <c r="AB104" s="55"/>
      <c r="AC104" s="55"/>
      <c r="AD104" s="55"/>
    </row>
    <row r="105" spans="1:30">
      <c r="A105" s="55"/>
      <c r="B105" s="55"/>
      <c r="C105" s="55"/>
      <c r="D105" s="55"/>
      <c r="E105" s="55"/>
      <c r="F105" s="55"/>
      <c r="G105" s="55"/>
      <c r="H105" s="55"/>
      <c r="I105" s="55"/>
      <c r="J105" s="55"/>
      <c r="K105" s="55"/>
      <c r="L105" s="55"/>
      <c r="M105" s="55"/>
      <c r="N105" s="55"/>
      <c r="P105" s="55"/>
      <c r="Q105" s="281"/>
      <c r="R105" s="55"/>
      <c r="S105" s="55"/>
      <c r="T105" s="55"/>
      <c r="U105" s="55"/>
      <c r="V105" s="55"/>
      <c r="W105" s="55"/>
      <c r="X105" s="55"/>
      <c r="Y105" s="55"/>
      <c r="Z105" s="55"/>
      <c r="AA105" s="55"/>
      <c r="AB105" s="55"/>
      <c r="AC105" s="55"/>
      <c r="AD105" s="55"/>
    </row>
    <row r="106" spans="1:30">
      <c r="A106" s="55"/>
      <c r="B106" s="344">
        <f>Signature_Printed_Name</f>
        <v>0</v>
      </c>
      <c r="C106" s="144"/>
      <c r="D106" s="55"/>
      <c r="E106" s="543">
        <f>Signature_Telephone</f>
        <v>0</v>
      </c>
      <c r="F106" s="543"/>
      <c r="G106" s="543"/>
      <c r="H106" s="55"/>
      <c r="K106" s="543">
        <f>Signature_EMail</f>
        <v>0</v>
      </c>
      <c r="L106" s="543"/>
      <c r="M106" s="543"/>
      <c r="N106" s="55"/>
      <c r="P106" s="55"/>
      <c r="Q106" s="281" t="s">
        <v>522</v>
      </c>
      <c r="R106" s="55"/>
      <c r="S106" s="55"/>
      <c r="T106" s="55"/>
      <c r="U106" s="55"/>
      <c r="V106" s="55"/>
      <c r="W106" s="55"/>
      <c r="X106" s="55"/>
      <c r="Y106" s="55"/>
      <c r="Z106" s="55"/>
      <c r="AA106" s="55"/>
      <c r="AB106" s="55"/>
      <c r="AC106" s="55"/>
      <c r="AD106" s="55"/>
    </row>
    <row r="107" spans="1:30">
      <c r="A107" s="55"/>
      <c r="B107" s="133" t="s">
        <v>123</v>
      </c>
      <c r="C107" s="55"/>
      <c r="D107" s="55"/>
      <c r="E107" s="133" t="s">
        <v>124</v>
      </c>
      <c r="F107" s="55"/>
      <c r="G107" s="104"/>
      <c r="H107" s="55"/>
      <c r="I107" s="303"/>
      <c r="J107" s="55"/>
      <c r="K107" s="163" t="s">
        <v>125</v>
      </c>
      <c r="L107" s="55"/>
      <c r="M107" s="55"/>
      <c r="N107" s="55"/>
      <c r="P107" s="55"/>
      <c r="Q107" s="281"/>
      <c r="R107" s="55"/>
      <c r="S107" s="55"/>
      <c r="T107" s="55"/>
      <c r="U107" s="55"/>
      <c r="V107" s="55"/>
      <c r="W107" s="55"/>
      <c r="X107" s="55"/>
      <c r="Y107" s="55"/>
      <c r="Z107" s="55"/>
      <c r="AA107" s="55"/>
      <c r="AB107" s="55"/>
      <c r="AC107" s="55"/>
      <c r="AD107" s="55"/>
    </row>
    <row r="108" spans="1:30" ht="13.5" thickBot="1">
      <c r="A108" s="165"/>
      <c r="B108" s="165"/>
      <c r="C108" s="165"/>
      <c r="D108" s="165"/>
      <c r="E108" s="165"/>
      <c r="F108" s="165"/>
      <c r="G108" s="165"/>
      <c r="H108" s="165"/>
      <c r="I108" s="165"/>
      <c r="J108" s="165"/>
      <c r="K108" s="165"/>
      <c r="L108" s="165"/>
      <c r="M108" s="165"/>
      <c r="N108" s="165"/>
      <c r="O108" s="174"/>
      <c r="P108" s="55"/>
      <c r="Q108" s="281"/>
      <c r="R108" s="55"/>
      <c r="S108" s="55"/>
      <c r="T108" s="55"/>
      <c r="U108" s="55"/>
      <c r="V108" s="55"/>
      <c r="W108" s="55"/>
      <c r="X108" s="55"/>
      <c r="Y108" s="55"/>
      <c r="Z108" s="55"/>
      <c r="AA108" s="55"/>
      <c r="AB108" s="55"/>
      <c r="AC108" s="55"/>
      <c r="AD108" s="55"/>
    </row>
    <row r="109" spans="1:30">
      <c r="A109" s="55"/>
      <c r="B109" s="163" t="s">
        <v>66</v>
      </c>
      <c r="C109" s="55"/>
      <c r="D109" s="55"/>
      <c r="E109" s="55"/>
      <c r="F109" s="55"/>
      <c r="G109" s="55"/>
      <c r="H109" s="55"/>
      <c r="I109" s="55"/>
      <c r="J109" s="55"/>
      <c r="K109" s="55"/>
      <c r="L109" s="55"/>
      <c r="M109" s="55"/>
      <c r="N109" s="55"/>
      <c r="P109" s="55"/>
      <c r="Q109" s="281"/>
      <c r="R109" s="55"/>
      <c r="S109" s="55"/>
      <c r="T109" s="55"/>
      <c r="U109" s="55"/>
      <c r="V109" s="55"/>
      <c r="W109" s="55"/>
      <c r="X109" s="55"/>
      <c r="Y109" s="55"/>
      <c r="Z109" s="55"/>
      <c r="AA109" s="55"/>
      <c r="AB109" s="55"/>
      <c r="AC109" s="55"/>
      <c r="AD109" s="55"/>
    </row>
    <row r="110" spans="1:30" ht="7.15" customHeight="1">
      <c r="A110" s="55"/>
      <c r="B110" s="55"/>
      <c r="C110" s="55"/>
      <c r="D110" s="55"/>
      <c r="E110" s="55"/>
      <c r="F110" s="55"/>
      <c r="G110" s="55"/>
      <c r="H110" s="55"/>
      <c r="I110" s="55"/>
      <c r="J110" s="55"/>
      <c r="K110" s="55"/>
      <c r="L110" s="55"/>
      <c r="M110" s="55"/>
      <c r="N110" s="55"/>
      <c r="P110" s="55"/>
      <c r="Q110" s="281"/>
      <c r="R110" s="55"/>
      <c r="S110" s="55"/>
      <c r="T110" s="55"/>
      <c r="U110" s="55"/>
      <c r="V110" s="55"/>
      <c r="W110" s="55"/>
      <c r="X110" s="55"/>
      <c r="Y110" s="55"/>
      <c r="Z110" s="55"/>
      <c r="AA110" s="55"/>
      <c r="AB110" s="55"/>
      <c r="AC110" s="55"/>
      <c r="AD110" s="55"/>
    </row>
    <row r="111" spans="1:30" ht="15.75" hidden="1" customHeight="1">
      <c r="A111" s="281"/>
      <c r="B111" s="281"/>
      <c r="C111" s="281" t="s">
        <v>454</v>
      </c>
      <c r="D111" s="281"/>
      <c r="E111" s="281"/>
      <c r="F111" s="281"/>
      <c r="G111" s="281"/>
      <c r="H111" s="281"/>
      <c r="I111" s="281"/>
      <c r="J111" s="281" t="s">
        <v>455</v>
      </c>
      <c r="K111" s="281"/>
      <c r="L111" s="281"/>
      <c r="M111" s="281"/>
      <c r="N111" s="281"/>
      <c r="O111" s="281"/>
      <c r="P111" s="281"/>
      <c r="Q111" s="281"/>
      <c r="R111" s="55"/>
      <c r="S111" s="55"/>
      <c r="T111" s="55"/>
      <c r="U111" s="55"/>
      <c r="V111" s="55"/>
      <c r="W111" s="55"/>
      <c r="X111" s="55"/>
      <c r="Y111" s="55"/>
      <c r="Z111" s="55"/>
      <c r="AA111" s="55"/>
      <c r="AB111" s="55"/>
      <c r="AC111" s="55"/>
      <c r="AD111" s="55"/>
    </row>
    <row r="112" spans="1:30">
      <c r="A112" s="55"/>
      <c r="B112" s="134" t="s">
        <v>67</v>
      </c>
      <c r="C112" s="55"/>
      <c r="D112" s="55"/>
      <c r="E112" s="55"/>
      <c r="F112" s="55"/>
      <c r="G112" s="55"/>
      <c r="H112" s="55"/>
      <c r="I112" s="134" t="s">
        <v>68</v>
      </c>
      <c r="J112" s="55"/>
      <c r="K112" s="55"/>
      <c r="L112" s="55"/>
      <c r="M112" s="55"/>
      <c r="N112" s="55"/>
      <c r="O112" s="163"/>
      <c r="P112" s="55"/>
      <c r="Q112" s="281"/>
      <c r="R112" s="55"/>
      <c r="S112" s="55"/>
      <c r="T112" s="55"/>
      <c r="U112" s="55"/>
      <c r="V112" s="55"/>
      <c r="W112" s="55"/>
      <c r="X112" s="55"/>
      <c r="Y112" s="55"/>
      <c r="Z112" s="55"/>
      <c r="AA112" s="55"/>
      <c r="AB112" s="55"/>
      <c r="AC112" s="55"/>
      <c r="AD112" s="55"/>
    </row>
    <row r="113" spans="1:30">
      <c r="A113" s="55"/>
      <c r="B113" s="154" t="s">
        <v>12</v>
      </c>
      <c r="C113" s="544">
        <f>'Sec. A-C DSH Year Data'!C113</f>
        <v>0</v>
      </c>
      <c r="D113" s="544"/>
      <c r="E113" s="544"/>
      <c r="F113" s="545"/>
      <c r="G113" s="55"/>
      <c r="H113" s="55"/>
      <c r="I113" s="154" t="s">
        <v>12</v>
      </c>
      <c r="J113" s="544">
        <f>'Sec. A-C DSH Year Data'!J113</f>
        <v>0</v>
      </c>
      <c r="K113" s="544"/>
      <c r="L113" s="544"/>
      <c r="M113" s="545"/>
      <c r="N113" s="55"/>
      <c r="P113" s="55"/>
      <c r="Q113" s="281" t="s">
        <v>523</v>
      </c>
      <c r="R113" s="55"/>
      <c r="S113" s="55"/>
      <c r="T113" s="55"/>
      <c r="U113" s="55"/>
      <c r="V113" s="55"/>
      <c r="W113" s="55"/>
      <c r="X113" s="55"/>
      <c r="Y113" s="55"/>
      <c r="Z113" s="55"/>
      <c r="AA113" s="55"/>
      <c r="AB113" s="55"/>
      <c r="AC113" s="55"/>
      <c r="AD113" s="55"/>
    </row>
    <row r="114" spans="1:30">
      <c r="A114" s="55"/>
      <c r="B114" s="154" t="s">
        <v>22</v>
      </c>
      <c r="C114" s="544">
        <f>'Sec. A-C DSH Year Data'!C114</f>
        <v>0</v>
      </c>
      <c r="D114" s="544"/>
      <c r="E114" s="544"/>
      <c r="F114" s="545"/>
      <c r="G114" s="55"/>
      <c r="H114" s="55"/>
      <c r="I114" s="154" t="s">
        <v>70</v>
      </c>
      <c r="J114" s="544">
        <f>'Sec. A-C DSH Year Data'!J114</f>
        <v>0</v>
      </c>
      <c r="K114" s="544"/>
      <c r="L114" s="544"/>
      <c r="M114" s="545"/>
      <c r="N114" s="55"/>
      <c r="P114" s="55"/>
      <c r="Q114" s="281" t="s">
        <v>524</v>
      </c>
      <c r="R114" s="55"/>
      <c r="S114" s="55"/>
      <c r="T114" s="55"/>
      <c r="U114" s="55"/>
      <c r="V114" s="55"/>
      <c r="W114" s="55"/>
      <c r="X114" s="55"/>
      <c r="Y114" s="55"/>
      <c r="Z114" s="55"/>
      <c r="AA114" s="55"/>
      <c r="AB114" s="55"/>
      <c r="AC114" s="55"/>
      <c r="AD114" s="55"/>
    </row>
    <row r="115" spans="1:30">
      <c r="A115" s="55"/>
      <c r="B115" s="154" t="s">
        <v>23</v>
      </c>
      <c r="C115" s="544">
        <f>'Sec. A-C DSH Year Data'!C115</f>
        <v>0</v>
      </c>
      <c r="D115" s="544"/>
      <c r="E115" s="544"/>
      <c r="F115" s="545"/>
      <c r="G115" s="55"/>
      <c r="H115" s="55"/>
      <c r="I115" s="154" t="s">
        <v>69</v>
      </c>
      <c r="J115" s="544">
        <f>'Sec. A-C DSH Year Data'!J115</f>
        <v>0</v>
      </c>
      <c r="K115" s="544"/>
      <c r="L115" s="544"/>
      <c r="M115" s="545"/>
      <c r="N115" s="55"/>
      <c r="P115" s="55"/>
      <c r="Q115" s="281" t="s">
        <v>525</v>
      </c>
      <c r="R115" s="55"/>
      <c r="S115" s="55"/>
      <c r="T115" s="55"/>
      <c r="U115" s="55"/>
      <c r="V115" s="55"/>
      <c r="W115" s="55"/>
      <c r="X115" s="55"/>
      <c r="Y115" s="55"/>
      <c r="Z115" s="55"/>
      <c r="AA115" s="55"/>
      <c r="AB115" s="55"/>
      <c r="AC115" s="55"/>
      <c r="AD115" s="55"/>
    </row>
    <row r="116" spans="1:30">
      <c r="A116" s="55"/>
      <c r="B116" s="154" t="s">
        <v>24</v>
      </c>
      <c r="C116" s="544">
        <f>'Sec. A-C DSH Year Data'!C116</f>
        <v>0</v>
      </c>
      <c r="D116" s="544"/>
      <c r="E116" s="544"/>
      <c r="F116" s="545"/>
      <c r="G116" s="55"/>
      <c r="H116" s="55"/>
      <c r="I116" s="154" t="s">
        <v>23</v>
      </c>
      <c r="J116" s="544">
        <f>'Sec. A-C DSH Year Data'!J116</f>
        <v>0</v>
      </c>
      <c r="K116" s="544"/>
      <c r="L116" s="544"/>
      <c r="M116" s="545"/>
      <c r="N116" s="55"/>
      <c r="P116" s="55"/>
      <c r="Q116" s="281" t="s">
        <v>526</v>
      </c>
      <c r="R116" s="55"/>
      <c r="S116" s="55"/>
      <c r="T116" s="55"/>
      <c r="U116" s="55"/>
      <c r="V116" s="55"/>
      <c r="W116" s="55"/>
      <c r="X116" s="55"/>
      <c r="Y116" s="55"/>
      <c r="Z116" s="55"/>
      <c r="AA116" s="55"/>
      <c r="AB116" s="55"/>
      <c r="AC116" s="55"/>
      <c r="AD116" s="55"/>
    </row>
    <row r="117" spans="1:30">
      <c r="A117" s="55"/>
      <c r="B117" s="166" t="s">
        <v>81</v>
      </c>
      <c r="C117" s="544">
        <f>'Sec. A-C DSH Year Data'!C117</f>
        <v>0</v>
      </c>
      <c r="D117" s="544"/>
      <c r="E117" s="544"/>
      <c r="F117" s="545"/>
      <c r="G117" s="55"/>
      <c r="H117" s="55"/>
      <c r="I117" s="154" t="s">
        <v>24</v>
      </c>
      <c r="J117" s="544">
        <f>'Sec. A-C DSH Year Data'!J117</f>
        <v>0</v>
      </c>
      <c r="K117" s="544"/>
      <c r="L117" s="544"/>
      <c r="M117" s="545"/>
      <c r="N117" s="55"/>
      <c r="P117" s="55"/>
      <c r="Q117" s="281" t="s">
        <v>527</v>
      </c>
      <c r="R117" s="55"/>
      <c r="S117" s="55"/>
      <c r="T117" s="55"/>
      <c r="U117" s="55"/>
      <c r="V117" s="55"/>
      <c r="W117" s="55"/>
      <c r="X117" s="55"/>
      <c r="Y117" s="55"/>
      <c r="Z117" s="55"/>
      <c r="AA117" s="55"/>
      <c r="AB117" s="55"/>
      <c r="AC117" s="55"/>
      <c r="AD117" s="55"/>
    </row>
    <row r="118" spans="1:30">
      <c r="A118" s="55"/>
      <c r="B118" s="154" t="s">
        <v>82</v>
      </c>
      <c r="C118" s="544">
        <f>'Sec. A-C DSH Year Data'!C118</f>
        <v>0</v>
      </c>
      <c r="D118" s="544"/>
      <c r="E118" s="544"/>
      <c r="F118" s="545"/>
      <c r="G118" s="55"/>
      <c r="H118" s="55"/>
      <c r="I118" s="55"/>
      <c r="J118" s="55"/>
      <c r="K118" s="55"/>
      <c r="L118" s="55"/>
      <c r="M118" s="55"/>
      <c r="N118" s="55"/>
      <c r="P118" s="55"/>
      <c r="Q118" s="281" t="s">
        <v>896</v>
      </c>
      <c r="R118" s="55"/>
      <c r="S118" s="55"/>
      <c r="T118" s="55"/>
      <c r="U118" s="55"/>
      <c r="V118" s="55"/>
      <c r="W118" s="55"/>
      <c r="X118" s="55"/>
      <c r="Y118" s="55"/>
      <c r="Z118" s="55"/>
      <c r="AA118" s="55"/>
      <c r="AB118" s="55"/>
      <c r="AC118" s="55"/>
      <c r="AD118" s="55"/>
    </row>
    <row r="119" spans="1:30">
      <c r="A119" s="55"/>
      <c r="B119" s="55"/>
      <c r="C119" s="55"/>
      <c r="D119" s="55"/>
      <c r="E119" s="55"/>
      <c r="F119" s="55"/>
      <c r="G119" s="55"/>
      <c r="H119" s="55"/>
      <c r="I119" s="55"/>
      <c r="J119" s="55"/>
      <c r="K119" s="55"/>
      <c r="L119" s="55"/>
      <c r="M119" s="55"/>
      <c r="N119" s="55"/>
      <c r="P119" s="55"/>
      <c r="Q119" s="55"/>
      <c r="R119" s="55"/>
      <c r="S119" s="55"/>
      <c r="T119" s="55"/>
      <c r="U119" s="55"/>
      <c r="V119" s="55"/>
      <c r="W119" s="55"/>
      <c r="X119" s="55"/>
      <c r="Y119" s="55"/>
      <c r="Z119" s="55"/>
      <c r="AA119" s="55"/>
      <c r="AB119" s="55"/>
      <c r="AC119" s="55"/>
      <c r="AD119" s="55"/>
    </row>
    <row r="120" spans="1:30">
      <c r="A120" s="55"/>
      <c r="B120" s="55"/>
      <c r="C120" s="55"/>
      <c r="D120" s="55"/>
      <c r="E120" s="55"/>
      <c r="F120" s="55"/>
      <c r="G120" s="55"/>
      <c r="H120" s="55"/>
      <c r="I120" s="55"/>
      <c r="J120" s="55"/>
      <c r="K120" s="55"/>
      <c r="L120" s="55"/>
      <c r="M120" s="55"/>
      <c r="N120" s="55"/>
      <c r="P120" s="55"/>
      <c r="Q120" s="55"/>
      <c r="R120" s="55"/>
      <c r="S120" s="55"/>
      <c r="T120" s="55"/>
      <c r="U120" s="55"/>
      <c r="V120" s="55"/>
      <c r="W120" s="55"/>
      <c r="X120" s="55"/>
      <c r="Y120" s="55"/>
      <c r="Z120" s="55"/>
      <c r="AA120" s="55"/>
      <c r="AB120" s="55"/>
      <c r="AC120" s="55"/>
      <c r="AD120" s="55"/>
    </row>
    <row r="121" spans="1:30"/>
    <row r="122" spans="1:30"/>
    <row r="123" spans="1:30"/>
    <row r="124" spans="1:30"/>
    <row r="125" spans="1:30"/>
    <row r="126" spans="1:30"/>
    <row r="127" spans="1:30"/>
    <row r="128" spans="1:30"/>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t="12.75" hidden="1" customHeight="1"/>
    <row r="293" ht="12.75" hidden="1" customHeight="1"/>
    <row r="294" ht="12.75" hidden="1" customHeight="1"/>
    <row r="295" ht="12.75" hidden="1" customHeight="1"/>
    <row r="296" ht="12.75" hidden="1" customHeight="1"/>
    <row r="297" ht="12.75" hidden="1" customHeight="1"/>
    <row r="298" ht="12.75" hidden="1" customHeight="1"/>
    <row r="299" ht="12.75" hidden="1" customHeight="1"/>
    <row r="300" ht="12.75" hidden="1" customHeight="1"/>
  </sheetData>
  <sheetProtection algorithmName="SHA-512" hashValue="V0b2+NnxsdZqch5zf0csmXiFXAZhBvk3AtVju5J0jIagq6xCYVAx9LH8tlZC+SZrktvQw0Ntnsz/t4uLpXyr/A==" saltValue="Y8hfS7gkjY7mMPmFSpKj1Q==" spinCount="100000" sheet="1" objects="1" scenarios="1" formatCells="0"/>
  <mergeCells count="28">
    <mergeCell ref="C118:F118"/>
    <mergeCell ref="C115:F115"/>
    <mergeCell ref="J115:M115"/>
    <mergeCell ref="C116:F116"/>
    <mergeCell ref="J116:M116"/>
    <mergeCell ref="C117:F117"/>
    <mergeCell ref="B95:N95"/>
    <mergeCell ref="J117:M117"/>
    <mergeCell ref="B97:N97"/>
    <mergeCell ref="B100:K100"/>
    <mergeCell ref="B68:E68"/>
    <mergeCell ref="B69:E69"/>
    <mergeCell ref="C113:F113"/>
    <mergeCell ref="J113:M113"/>
    <mergeCell ref="B96:N96"/>
    <mergeCell ref="K106:M106"/>
    <mergeCell ref="C114:F114"/>
    <mergeCell ref="J114:M114"/>
    <mergeCell ref="E103:G103"/>
    <mergeCell ref="E106:G106"/>
    <mergeCell ref="B80:E80"/>
    <mergeCell ref="B81:I81"/>
    <mergeCell ref="B84:E84"/>
    <mergeCell ref="C9:G9"/>
    <mergeCell ref="B76:E76"/>
    <mergeCell ref="B77:E77"/>
    <mergeCell ref="B58:E58"/>
    <mergeCell ref="B59:E59"/>
  </mergeCells>
  <conditionalFormatting sqref="A49:I55 A57:I65 A56:D56 F56:I56">
    <cfRule type="expression" dxfId="8" priority="10" stopIfTrue="1">
      <formula>AND(State&lt;&gt;"Missouri",State&lt;&gt;"Wisconsin")</formula>
    </cfRule>
  </conditionalFormatting>
  <conditionalFormatting sqref="I51 B58:E59 I61 I63">
    <cfRule type="expression" dxfId="7" priority="9" stopIfTrue="1">
      <formula>AND(State="Missouri",Waiver_Response="Yes")</formula>
    </cfRule>
  </conditionalFormatting>
  <conditionalFormatting sqref="A65:I66">
    <cfRule type="expression" dxfId="6" priority="7" stopIfTrue="1">
      <formula>State&lt;&gt;"Missouri"</formula>
    </cfRule>
  </conditionalFormatting>
  <conditionalFormatting sqref="B68:E69">
    <cfRule type="expression" dxfId="5" priority="6" stopIfTrue="1">
      <formula>AND(State="Missouri",Waiver_Response="Yes")</formula>
    </cfRule>
  </conditionalFormatting>
  <conditionalFormatting sqref="A67:XFD69">
    <cfRule type="expression" dxfId="4" priority="5">
      <formula>State&lt;&gt;"Louisiana"</formula>
    </cfRule>
  </conditionalFormatting>
  <conditionalFormatting sqref="K57:O57">
    <cfRule type="expression" dxfId="3" priority="4" stopIfTrue="1">
      <formula>State&lt;&gt;"Missouri"</formula>
    </cfRule>
  </conditionalFormatting>
  <conditionalFormatting sqref="O75">
    <cfRule type="expression" dxfId="2" priority="3" stopIfTrue="1">
      <formula>State&lt;&gt;"Missouri"</formula>
    </cfRule>
  </conditionalFormatting>
  <conditionalFormatting sqref="O95">
    <cfRule type="expression" dxfId="1" priority="2" stopIfTrue="1">
      <formula>State&lt;&gt;"Missouri"</formula>
    </cfRule>
  </conditionalFormatting>
  <conditionalFormatting sqref="A71:XFD73">
    <cfRule type="expression" dxfId="0" priority="1">
      <formula>State&lt;&gt;"Wisconsin"</formula>
    </cfRule>
  </conditionalFormatting>
  <dataValidations count="2">
    <dataValidation type="date" operator="lessThanOrEqual" allowBlank="1" showInputMessage="1" showErrorMessage="1" sqref="C19 E19 E6:E8 C6:C7">
      <formula1>73051</formula1>
    </dataValidation>
    <dataValidation type="whole" operator="lessThanOrEqual" allowBlank="1" showInputMessage="1" showErrorMessage="1" errorTitle="Error" error="Must be a whole number!" sqref="G76:H76 H77:K77 I80 I84">
      <formula1>9.99999999999999E+37</formula1>
    </dataValidation>
  </dataValidations>
  <pageMargins left="0.17" right="0.17" top="0.59" bottom="0.33" header="0.17" footer="0.17"/>
  <pageSetup scale="57" fitToHeight="3" orientation="landscape" r:id="rId1"/>
  <headerFooter alignWithMargins="0">
    <oddHeader>&amp;CState of Georgia_x000D_Disproportionate Share Hospital (DSH) Examination Survey Part I_x000D_For State DSH Year 2021</oddHeader>
    <oddFooter>&amp;L6.01&amp;CProperty of Myers and Stauffer LC&amp;RPage &amp;P</oddFooter>
  </headerFooter>
  <rowBreaks count="1" manualBreakCount="1">
    <brk id="7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filterMode="1">
    <tabColor indexed="48"/>
    <pageSetUpPr fitToPage="1"/>
  </sheetPr>
  <dimension ref="A1:M5340"/>
  <sheetViews>
    <sheetView showGridLines="0" zoomScale="85" zoomScaleNormal="85" workbookViewId="0">
      <pane ySplit="8" topLeftCell="A9" activePane="bottomLeft" state="frozen"/>
      <selection activeCell="B20" sqref="B20"/>
      <selection pane="bottomLeft" activeCell="A30" sqref="A30"/>
    </sheetView>
  </sheetViews>
  <sheetFormatPr defaultColWidth="0" defaultRowHeight="12.75" zeroHeight="1"/>
  <cols>
    <col min="1" max="1" width="10.1640625" style="76" customWidth="1"/>
    <col min="2" max="2" width="42.6640625" style="76" customWidth="1"/>
    <col min="3" max="3" width="11.5" style="76" customWidth="1"/>
    <col min="4" max="4" width="58.6640625" style="76" customWidth="1"/>
    <col min="5" max="5" width="13.1640625" style="76" customWidth="1"/>
    <col min="6" max="6" width="33.5" style="76" customWidth="1"/>
    <col min="7" max="7" width="15.1640625" style="76" customWidth="1"/>
    <col min="8" max="8" width="41.5" style="76" customWidth="1"/>
    <col min="9" max="9" width="20.83203125" style="76" customWidth="1"/>
    <col min="10" max="10" width="17.1640625" style="77" customWidth="1"/>
    <col min="11" max="11" width="19.1640625" style="77" customWidth="1"/>
    <col min="12" max="12" width="9.33203125" style="62" hidden="1" customWidth="1"/>
    <col min="13" max="13" width="9.33203125" style="51" hidden="1" customWidth="1"/>
    <col min="14" max="16384" width="0" style="62" hidden="1"/>
  </cols>
  <sheetData>
    <row r="1" spans="1:13" s="13" customFormat="1" ht="15" customHeight="1">
      <c r="A1" s="554" t="s">
        <v>135</v>
      </c>
      <c r="B1" s="554"/>
      <c r="C1" s="554"/>
      <c r="D1" s="554"/>
      <c r="E1" s="554"/>
      <c r="F1" s="554"/>
      <c r="G1" s="555"/>
      <c r="H1" s="554"/>
      <c r="I1" s="554"/>
      <c r="J1" s="554"/>
      <c r="K1" s="21"/>
    </row>
    <row r="2" spans="1:13" s="13" customFormat="1" ht="6" customHeight="1">
      <c r="A2" s="20"/>
      <c r="B2" s="20"/>
      <c r="C2" s="20"/>
      <c r="D2" s="20"/>
      <c r="E2" s="20"/>
      <c r="F2" s="20"/>
      <c r="G2" s="38"/>
      <c r="H2" s="20"/>
      <c r="I2" s="20"/>
    </row>
    <row r="3" spans="1:13" s="13" customFormat="1" ht="14.25">
      <c r="A3" s="18" t="s">
        <v>89</v>
      </c>
      <c r="C3" s="552" t="str">
        <f>'Sec. A-C DSH Year Data ADJ'!C9:G9</f>
        <v>SELECT HOSPITAL NAME</v>
      </c>
      <c r="D3" s="552"/>
      <c r="E3" s="553"/>
      <c r="F3" s="553"/>
      <c r="G3" s="553"/>
      <c r="H3" s="553"/>
      <c r="I3" s="61" t="s">
        <v>92</v>
      </c>
      <c r="J3" s="19" t="str">
        <f>McaidNum_ADJ</f>
        <v>M'Caid #</v>
      </c>
      <c r="K3" s="19"/>
    </row>
    <row r="4" spans="1:13" s="13" customFormat="1" ht="16.149999999999999" customHeight="1">
      <c r="A4" s="18" t="s">
        <v>88</v>
      </c>
      <c r="C4" s="17">
        <f>DSH_Year_Begin</f>
        <v>44013</v>
      </c>
      <c r="D4" s="17"/>
      <c r="E4" s="18" t="s">
        <v>87</v>
      </c>
      <c r="F4" s="17">
        <f>DSH_Year_End</f>
        <v>44377</v>
      </c>
      <c r="G4" s="39"/>
      <c r="I4" s="22" t="s">
        <v>93</v>
      </c>
      <c r="J4" s="19" t="str">
        <f>McareNum_ADJ</f>
        <v>M'care #</v>
      </c>
      <c r="K4" s="19"/>
    </row>
    <row r="5" spans="1:13" s="13" customFormat="1" ht="7.9" customHeight="1">
      <c r="A5" s="18"/>
      <c r="B5" s="17"/>
      <c r="C5" s="16"/>
      <c r="D5" s="16"/>
      <c r="E5" s="16"/>
      <c r="F5" s="16"/>
      <c r="G5" s="40"/>
      <c r="H5" s="15"/>
      <c r="I5" s="15"/>
      <c r="J5" s="14"/>
      <c r="K5" s="14"/>
    </row>
    <row r="6" spans="1:13" ht="14.25">
      <c r="A6" s="556" t="s">
        <v>136</v>
      </c>
      <c r="B6" s="557"/>
      <c r="C6" s="557"/>
      <c r="D6" s="557"/>
      <c r="E6" s="557"/>
      <c r="F6" s="557"/>
      <c r="G6" s="558"/>
      <c r="H6" s="557"/>
      <c r="I6" s="557"/>
      <c r="J6" s="557"/>
      <c r="K6" s="559"/>
      <c r="M6" s="62"/>
    </row>
    <row r="7" spans="1:13" ht="12" customHeight="1">
      <c r="A7" s="549"/>
      <c r="B7" s="550"/>
      <c r="C7" s="550"/>
      <c r="D7" s="550"/>
      <c r="E7" s="550"/>
      <c r="F7" s="550"/>
      <c r="G7" s="551"/>
      <c r="H7" s="550"/>
      <c r="I7" s="550"/>
      <c r="J7" s="550"/>
      <c r="K7" s="63"/>
      <c r="M7" s="62"/>
    </row>
    <row r="8" spans="1:13" ht="16.899999999999999" customHeight="1" thickBot="1">
      <c r="A8" s="31" t="s">
        <v>86</v>
      </c>
      <c r="B8" s="31" t="s">
        <v>85</v>
      </c>
      <c r="C8" s="31" t="s">
        <v>25</v>
      </c>
      <c r="D8" s="31" t="s">
        <v>99</v>
      </c>
      <c r="E8" s="31" t="s">
        <v>84</v>
      </c>
      <c r="F8" s="31" t="s">
        <v>100</v>
      </c>
      <c r="G8" s="41" t="s">
        <v>95</v>
      </c>
      <c r="H8" s="31" t="s">
        <v>83</v>
      </c>
      <c r="I8" s="26" t="s">
        <v>90</v>
      </c>
      <c r="J8" s="26" t="s">
        <v>96</v>
      </c>
      <c r="K8" s="26" t="s">
        <v>91</v>
      </c>
      <c r="M8" s="62"/>
    </row>
    <row r="9" spans="1:13" ht="25.5" hidden="1">
      <c r="A9" s="64"/>
      <c r="B9" s="33" t="s">
        <v>101</v>
      </c>
      <c r="C9" s="65">
        <v>1</v>
      </c>
      <c r="D9" s="36" t="s">
        <v>102</v>
      </c>
      <c r="E9" s="34" t="s">
        <v>94</v>
      </c>
      <c r="F9" s="66" t="s">
        <v>107</v>
      </c>
      <c r="G9" s="67">
        <f t="shared" ref="G9:G14" si="0">DSH_Year_End</f>
        <v>44377</v>
      </c>
      <c r="H9" s="30" t="s">
        <v>155</v>
      </c>
      <c r="I9" s="33">
        <f>RetainDSHYes</f>
        <v>0</v>
      </c>
      <c r="J9" s="68">
        <f t="shared" ref="J9:J29" si="1">IF(K9&lt;&gt;I9,K9,0)</f>
        <v>0</v>
      </c>
      <c r="K9" s="33">
        <f>RetainDSHYes_ADJ</f>
        <v>0</v>
      </c>
      <c r="M9" s="62"/>
    </row>
    <row r="10" spans="1:13" ht="25.5" hidden="1">
      <c r="A10" s="69"/>
      <c r="B10" s="32" t="s">
        <v>1321</v>
      </c>
      <c r="C10" s="70">
        <v>1</v>
      </c>
      <c r="D10" s="37" t="s">
        <v>103</v>
      </c>
      <c r="E10" s="35" t="s">
        <v>94</v>
      </c>
      <c r="F10" s="71" t="s">
        <v>107</v>
      </c>
      <c r="G10" s="72">
        <f t="shared" si="0"/>
        <v>44377</v>
      </c>
      <c r="H10" s="30" t="s">
        <v>155</v>
      </c>
      <c r="I10" s="32">
        <f>OBYes</f>
        <v>0</v>
      </c>
      <c r="J10" s="73">
        <f t="shared" si="1"/>
        <v>0</v>
      </c>
      <c r="K10" s="32">
        <f>OBYes_ADJ</f>
        <v>0</v>
      </c>
      <c r="M10" s="62"/>
    </row>
    <row r="11" spans="1:13" ht="25.5" hidden="1">
      <c r="A11" s="69"/>
      <c r="B11" s="32" t="s">
        <v>1321</v>
      </c>
      <c r="C11" s="70">
        <v>2</v>
      </c>
      <c r="D11" s="37" t="s">
        <v>104</v>
      </c>
      <c r="E11" s="35" t="s">
        <v>94</v>
      </c>
      <c r="F11" s="71" t="s">
        <v>107</v>
      </c>
      <c r="G11" s="72">
        <f t="shared" si="0"/>
        <v>44377</v>
      </c>
      <c r="H11" s="30" t="s">
        <v>155</v>
      </c>
      <c r="I11" s="32">
        <f>OBExempt1Yes</f>
        <v>0</v>
      </c>
      <c r="J11" s="73">
        <f t="shared" si="1"/>
        <v>0</v>
      </c>
      <c r="K11" s="32">
        <f>OBExempt1Yes_ADJ</f>
        <v>0</v>
      </c>
      <c r="M11" s="62"/>
    </row>
    <row r="12" spans="1:13" ht="25.5" hidden="1">
      <c r="A12" s="69"/>
      <c r="B12" s="32" t="s">
        <v>1321</v>
      </c>
      <c r="C12" s="70">
        <v>3</v>
      </c>
      <c r="D12" s="37" t="s">
        <v>105</v>
      </c>
      <c r="E12" s="35" t="s">
        <v>94</v>
      </c>
      <c r="F12" s="71" t="s">
        <v>107</v>
      </c>
      <c r="G12" s="72">
        <f t="shared" si="0"/>
        <v>44377</v>
      </c>
      <c r="H12" s="30" t="s">
        <v>155</v>
      </c>
      <c r="I12" s="32">
        <f>OBExempt2Yes</f>
        <v>0</v>
      </c>
      <c r="J12" s="73">
        <f t="shared" si="1"/>
        <v>0</v>
      </c>
      <c r="K12" s="32">
        <f>OBExempt2Yes_ADJ</f>
        <v>0</v>
      </c>
      <c r="M12" s="62"/>
    </row>
    <row r="13" spans="1:13" ht="14.25" hidden="1">
      <c r="A13" s="69"/>
      <c r="B13" s="32" t="s">
        <v>1321</v>
      </c>
      <c r="C13" s="70" t="s">
        <v>196</v>
      </c>
      <c r="D13" s="37" t="s">
        <v>199</v>
      </c>
      <c r="E13" s="35" t="s">
        <v>94</v>
      </c>
      <c r="F13" s="71" t="s">
        <v>107</v>
      </c>
      <c r="G13" s="72">
        <f t="shared" si="0"/>
        <v>44377</v>
      </c>
      <c r="H13" s="30" t="s">
        <v>174</v>
      </c>
      <c r="I13" s="32">
        <f>OpenAsOf_Exam</f>
        <v>0</v>
      </c>
      <c r="J13" s="73">
        <f>IF(K13&lt;&gt;I13,K13,0)</f>
        <v>0</v>
      </c>
      <c r="K13" s="32">
        <f>OpenAsOf_Exam_ADJ</f>
        <v>0</v>
      </c>
      <c r="M13" s="62"/>
    </row>
    <row r="14" spans="1:13" ht="14.25" hidden="1">
      <c r="A14" s="69"/>
      <c r="B14" s="32" t="s">
        <v>1321</v>
      </c>
      <c r="C14" s="70" t="s">
        <v>198</v>
      </c>
      <c r="D14" s="37" t="s">
        <v>189</v>
      </c>
      <c r="E14" s="35" t="s">
        <v>94</v>
      </c>
      <c r="F14" s="71" t="s">
        <v>107</v>
      </c>
      <c r="G14" s="72">
        <f t="shared" si="0"/>
        <v>44377</v>
      </c>
      <c r="H14" s="30" t="s">
        <v>174</v>
      </c>
      <c r="I14" s="198" t="str">
        <f>IF(OR(OpenDate_Exam="",OpenDate_Exam=0),"",OpenDate_Exam)</f>
        <v/>
      </c>
      <c r="J14" s="197">
        <f>IF(K14&lt;&gt;I14,K14,0)</f>
        <v>0</v>
      </c>
      <c r="K14" s="198" t="str">
        <f>IF(OpenDate_Exam_ADJ="","",OpenDate_Exam_ADJ)</f>
        <v/>
      </c>
      <c r="M14" s="62"/>
    </row>
    <row r="15" spans="1:13" ht="14.25" hidden="1">
      <c r="A15" s="69"/>
      <c r="B15" s="32" t="s">
        <v>1321</v>
      </c>
      <c r="C15" s="70">
        <v>4</v>
      </c>
      <c r="D15" s="37" t="s">
        <v>103</v>
      </c>
      <c r="E15" s="35" t="s">
        <v>94</v>
      </c>
      <c r="F15" s="71" t="s">
        <v>107</v>
      </c>
      <c r="G15" s="72">
        <f>DSH_Payment_Year_End</f>
        <v>44377</v>
      </c>
      <c r="H15" s="30" t="s">
        <v>174</v>
      </c>
      <c r="I15" s="32">
        <f>OBYes_Payment</f>
        <v>0</v>
      </c>
      <c r="J15" s="73">
        <f t="shared" si="1"/>
        <v>0</v>
      </c>
      <c r="K15" s="32">
        <f>OBYes_Payment_ADJ</f>
        <v>0</v>
      </c>
      <c r="M15" s="62"/>
    </row>
    <row r="16" spans="1:13" ht="14.25" hidden="1">
      <c r="A16" s="69"/>
      <c r="B16" s="32" t="s">
        <v>1321</v>
      </c>
      <c r="C16" s="70">
        <v>5</v>
      </c>
      <c r="D16" s="37" t="s">
        <v>104</v>
      </c>
      <c r="E16" s="35" t="s">
        <v>94</v>
      </c>
      <c r="F16" s="71" t="s">
        <v>107</v>
      </c>
      <c r="G16" s="72">
        <f>DSH_Payment_Year_End</f>
        <v>44377</v>
      </c>
      <c r="H16" s="30" t="s">
        <v>174</v>
      </c>
      <c r="I16" s="32">
        <f>OBExempt1Yes_Payment</f>
        <v>0</v>
      </c>
      <c r="J16" s="73">
        <f t="shared" si="1"/>
        <v>0</v>
      </c>
      <c r="K16" s="32">
        <f>OBExempt1Yes_Payment_ADJ</f>
        <v>0</v>
      </c>
      <c r="M16" s="62"/>
    </row>
    <row r="17" spans="1:13" ht="14.25" hidden="1">
      <c r="A17" s="69"/>
      <c r="B17" s="32" t="s">
        <v>1321</v>
      </c>
      <c r="C17" s="175">
        <v>6</v>
      </c>
      <c r="D17" s="37" t="s">
        <v>105</v>
      </c>
      <c r="E17" s="35" t="s">
        <v>94</v>
      </c>
      <c r="F17" s="71" t="s">
        <v>107</v>
      </c>
      <c r="G17" s="72">
        <f>DSH_Payment_Year_End</f>
        <v>44377</v>
      </c>
      <c r="H17" s="30" t="s">
        <v>174</v>
      </c>
      <c r="I17" s="32">
        <f>OBExempt2Yes_Payment</f>
        <v>0</v>
      </c>
      <c r="J17" s="73">
        <f t="shared" si="1"/>
        <v>0</v>
      </c>
      <c r="K17" s="32">
        <f>OBExempt2Yes_Payment_ADJ</f>
        <v>0</v>
      </c>
      <c r="M17" s="62"/>
    </row>
    <row r="18" spans="1:13" ht="25.5" hidden="1">
      <c r="A18" s="69"/>
      <c r="B18" s="32" t="s">
        <v>133</v>
      </c>
      <c r="C18" s="70">
        <f>'Sec. A-C DSH Year Data'!A77</f>
        <v>1</v>
      </c>
      <c r="D18" s="425" t="str">
        <f>'Sec. A-C DSH Year Data'!B77</f>
        <v>Medicaid Supplemental Payments for Hospital Services DSH Year 07/01/2020 - 06/30/2021</v>
      </c>
      <c r="E18" s="35" t="s">
        <v>94</v>
      </c>
      <c r="F18" s="74" t="s">
        <v>1210</v>
      </c>
      <c r="G18" s="72">
        <f t="shared" ref="G18:G29" si="2">DSH_Year_End</f>
        <v>44377</v>
      </c>
      <c r="H18" s="30" t="s">
        <v>106</v>
      </c>
      <c r="I18" s="75">
        <f>Mcaid_Lump_Sum_Payments</f>
        <v>0</v>
      </c>
      <c r="J18" s="75">
        <f>K18-I18</f>
        <v>0</v>
      </c>
      <c r="K18" s="75">
        <f>Mcaid_Lump_Sum_Payments_ADJ</f>
        <v>0</v>
      </c>
      <c r="M18" s="62"/>
    </row>
    <row r="19" spans="1:13" ht="25.5" hidden="1">
      <c r="A19" s="69"/>
      <c r="B19" s="32" t="s">
        <v>133</v>
      </c>
      <c r="C19" s="70">
        <f>'Sec. A-C DSH Year Data'!A80</f>
        <v>2</v>
      </c>
      <c r="D19" s="425" t="str">
        <f>'Sec. A-C DSH Year Data'!B80</f>
        <v>Medicaid Managed Care Supplemental Payments for hospital services for DSH Year 07/01/2020 - 06/30/2021</v>
      </c>
      <c r="E19" s="35" t="s">
        <v>94</v>
      </c>
      <c r="F19" s="74" t="s">
        <v>1210</v>
      </c>
      <c r="G19" s="72">
        <f t="shared" si="2"/>
        <v>44377</v>
      </c>
      <c r="H19" s="30" t="s">
        <v>106</v>
      </c>
      <c r="I19" s="75">
        <f>MCO_Lump_Sum_Payments</f>
        <v>0</v>
      </c>
      <c r="J19" s="75">
        <f t="shared" ref="J19:J20" si="3">K19-I19</f>
        <v>0</v>
      </c>
      <c r="K19" s="75">
        <f>MCO_Lump_Sum_Payments_ADJ</f>
        <v>0</v>
      </c>
      <c r="M19" s="62"/>
    </row>
    <row r="20" spans="1:13" ht="25.5" hidden="1">
      <c r="A20" s="69"/>
      <c r="B20" s="32" t="s">
        <v>133</v>
      </c>
      <c r="C20" s="70">
        <f>'Sec. A-C DSH Year Data'!A84</f>
        <v>3</v>
      </c>
      <c r="D20" s="425" t="str">
        <f>'Sec. A-C DSH Year Data'!B84</f>
        <v>Total Medicaid and Medicaid Managed Care Non-Claims Payments for Hospital Services07/01/2020 - 06/30/2021</v>
      </c>
      <c r="E20" s="35" t="s">
        <v>94</v>
      </c>
      <c r="F20" s="74" t="s">
        <v>1210</v>
      </c>
      <c r="G20" s="72">
        <f t="shared" si="2"/>
        <v>44377</v>
      </c>
      <c r="H20" s="30" t="s">
        <v>106</v>
      </c>
      <c r="I20" s="75">
        <f>UPL_Payments</f>
        <v>0</v>
      </c>
      <c r="J20" s="75">
        <f t="shared" si="3"/>
        <v>0</v>
      </c>
      <c r="K20" s="75">
        <f>UPL_Payments_ADJ</f>
        <v>0</v>
      </c>
      <c r="M20" s="62"/>
    </row>
    <row r="21" spans="1:13" ht="14.25" hidden="1">
      <c r="A21" s="69"/>
      <c r="B21" s="32" t="s">
        <v>335</v>
      </c>
      <c r="C21" s="70">
        <v>10</v>
      </c>
      <c r="D21" s="37" t="s">
        <v>234</v>
      </c>
      <c r="E21" s="35" t="s">
        <v>94</v>
      </c>
      <c r="F21" s="74" t="s">
        <v>107</v>
      </c>
      <c r="G21" s="72">
        <f t="shared" si="2"/>
        <v>44377</v>
      </c>
      <c r="H21" s="30" t="s">
        <v>174</v>
      </c>
      <c r="I21" s="75">
        <f>OwnerType</f>
        <v>0</v>
      </c>
      <c r="J21" s="73">
        <f t="shared" si="1"/>
        <v>0</v>
      </c>
      <c r="K21" s="75">
        <f>OwnerType_ADJ</f>
        <v>0</v>
      </c>
      <c r="M21" s="62"/>
    </row>
    <row r="22" spans="1:13" ht="14.25" hidden="1">
      <c r="A22" s="69"/>
      <c r="B22" s="32" t="s">
        <v>335</v>
      </c>
      <c r="C22" s="70">
        <v>11</v>
      </c>
      <c r="D22" s="37" t="s">
        <v>336</v>
      </c>
      <c r="E22" s="35" t="s">
        <v>94</v>
      </c>
      <c r="F22" s="74" t="s">
        <v>107</v>
      </c>
      <c r="G22" s="72">
        <f t="shared" si="2"/>
        <v>44377</v>
      </c>
      <c r="H22" s="30" t="s">
        <v>174</v>
      </c>
      <c r="I22" s="75">
        <f>DSHPool</f>
        <v>0</v>
      </c>
      <c r="J22" s="73">
        <f t="shared" si="1"/>
        <v>0</v>
      </c>
      <c r="K22" s="75">
        <f>DSHPool_ADJ</f>
        <v>0</v>
      </c>
      <c r="M22" s="62"/>
    </row>
    <row r="23" spans="1:13" ht="14.25" hidden="1">
      <c r="A23" s="69"/>
      <c r="B23" s="32" t="s">
        <v>1321</v>
      </c>
      <c r="C23" s="70">
        <v>4</v>
      </c>
      <c r="D23" s="37" t="s">
        <v>337</v>
      </c>
      <c r="E23" s="35" t="s">
        <v>94</v>
      </c>
      <c r="F23" s="74" t="s">
        <v>107</v>
      </c>
      <c r="G23" s="72">
        <f t="shared" si="2"/>
        <v>44377</v>
      </c>
      <c r="H23" s="30" t="s">
        <v>174</v>
      </c>
      <c r="I23" s="244">
        <f>LA_OBName1</f>
        <v>0</v>
      </c>
      <c r="J23" s="73">
        <f t="shared" si="1"/>
        <v>0</v>
      </c>
      <c r="K23" s="244">
        <f>LA_OBName1_ADJ</f>
        <v>0</v>
      </c>
      <c r="M23" s="62"/>
    </row>
    <row r="24" spans="1:13" ht="14.25" hidden="1">
      <c r="A24" s="69"/>
      <c r="B24" s="32" t="s">
        <v>1321</v>
      </c>
      <c r="C24" s="70">
        <v>4</v>
      </c>
      <c r="D24" s="37" t="s">
        <v>338</v>
      </c>
      <c r="E24" s="35" t="s">
        <v>94</v>
      </c>
      <c r="F24" s="74" t="s">
        <v>107</v>
      </c>
      <c r="G24" s="72">
        <f t="shared" si="2"/>
        <v>44377</v>
      </c>
      <c r="H24" s="30" t="s">
        <v>174</v>
      </c>
      <c r="I24" s="244">
        <f>LA_OBName2</f>
        <v>0</v>
      </c>
      <c r="J24" s="73">
        <f t="shared" si="1"/>
        <v>0</v>
      </c>
      <c r="K24" s="244">
        <f>LA_OBName2_ADJ</f>
        <v>0</v>
      </c>
      <c r="M24" s="62"/>
    </row>
    <row r="25" spans="1:13" ht="14.25" hidden="1">
      <c r="A25" s="69"/>
      <c r="B25" s="32" t="s">
        <v>1321</v>
      </c>
      <c r="C25" s="70">
        <v>4</v>
      </c>
      <c r="D25" s="37" t="s">
        <v>351</v>
      </c>
      <c r="E25" s="35" t="s">
        <v>94</v>
      </c>
      <c r="F25" s="74" t="s">
        <v>107</v>
      </c>
      <c r="G25" s="72">
        <f t="shared" si="2"/>
        <v>44377</v>
      </c>
      <c r="H25" s="30" t="s">
        <v>174</v>
      </c>
      <c r="I25" s="244">
        <f>OBLicense_1</f>
        <v>0</v>
      </c>
      <c r="J25" s="73">
        <f t="shared" si="1"/>
        <v>0</v>
      </c>
      <c r="K25" s="244">
        <f>OBLicense_1_ADJ</f>
        <v>0</v>
      </c>
      <c r="M25" s="62"/>
    </row>
    <row r="26" spans="1:13" ht="14.25" hidden="1">
      <c r="A26" s="69"/>
      <c r="B26" s="32" t="s">
        <v>1321</v>
      </c>
      <c r="C26" s="70">
        <v>4</v>
      </c>
      <c r="D26" s="37" t="s">
        <v>352</v>
      </c>
      <c r="E26" s="35" t="s">
        <v>94</v>
      </c>
      <c r="F26" s="74" t="s">
        <v>107</v>
      </c>
      <c r="G26" s="72">
        <f t="shared" si="2"/>
        <v>44377</v>
      </c>
      <c r="H26" s="30" t="s">
        <v>174</v>
      </c>
      <c r="I26" s="244">
        <f>OBLicense_2</f>
        <v>0</v>
      </c>
      <c r="J26" s="73">
        <f t="shared" si="1"/>
        <v>0</v>
      </c>
      <c r="K26" s="244">
        <f>OBLicense_2_ADJ</f>
        <v>0</v>
      </c>
      <c r="M26" s="62"/>
    </row>
    <row r="27" spans="1:13" ht="14.25" hidden="1">
      <c r="A27" s="69"/>
      <c r="B27" s="32" t="s">
        <v>1321</v>
      </c>
      <c r="C27" s="70">
        <v>4</v>
      </c>
      <c r="D27" s="37" t="s">
        <v>353</v>
      </c>
      <c r="E27" s="35" t="s">
        <v>94</v>
      </c>
      <c r="F27" s="74" t="s">
        <v>107</v>
      </c>
      <c r="G27" s="72">
        <f t="shared" si="2"/>
        <v>44377</v>
      </c>
      <c r="H27" s="30" t="s">
        <v>174</v>
      </c>
      <c r="I27" s="244">
        <f>OBMedicaid_1</f>
        <v>0</v>
      </c>
      <c r="J27" s="73">
        <f t="shared" si="1"/>
        <v>0</v>
      </c>
      <c r="K27" s="244">
        <f>OBMedicaid_1_ADJ</f>
        <v>0</v>
      </c>
      <c r="M27" s="62"/>
    </row>
    <row r="28" spans="1:13" ht="14.25" hidden="1">
      <c r="A28" s="69"/>
      <c r="B28" s="32" t="s">
        <v>1321</v>
      </c>
      <c r="C28" s="70">
        <v>4</v>
      </c>
      <c r="D28" s="37" t="s">
        <v>354</v>
      </c>
      <c r="E28" s="35" t="s">
        <v>94</v>
      </c>
      <c r="F28" s="74" t="s">
        <v>107</v>
      </c>
      <c r="G28" s="72">
        <f t="shared" si="2"/>
        <v>44377</v>
      </c>
      <c r="H28" s="30" t="s">
        <v>174</v>
      </c>
      <c r="I28" s="244">
        <f>OBMedicaid_2</f>
        <v>0</v>
      </c>
      <c r="J28" s="73">
        <f t="shared" si="1"/>
        <v>0</v>
      </c>
      <c r="K28" s="244">
        <f>OBMedicaid_2_ADJ</f>
        <v>0</v>
      </c>
      <c r="M28" s="62"/>
    </row>
    <row r="29" spans="1:13" ht="14.25" hidden="1">
      <c r="A29" s="69"/>
      <c r="B29" s="32" t="s">
        <v>1321</v>
      </c>
      <c r="C29" s="70">
        <v>7</v>
      </c>
      <c r="D29" s="37" t="s">
        <v>1322</v>
      </c>
      <c r="E29" s="35" t="s">
        <v>94</v>
      </c>
      <c r="F29" s="74" t="s">
        <v>107</v>
      </c>
      <c r="G29" s="72">
        <f t="shared" si="2"/>
        <v>44377</v>
      </c>
      <c r="H29" s="30" t="s">
        <v>174</v>
      </c>
      <c r="I29" s="244">
        <f>WI_ED_Qualification</f>
        <v>0</v>
      </c>
      <c r="J29" s="73">
        <f t="shared" si="1"/>
        <v>0</v>
      </c>
      <c r="K29" s="244">
        <f>WI_ED_Qualification_ADJ</f>
        <v>0</v>
      </c>
      <c r="M29" s="62"/>
    </row>
    <row r="30" spans="1:13" ht="16.899999999999999" customHeight="1">
      <c r="A30" s="69"/>
      <c r="B30" s="32"/>
      <c r="C30" s="70"/>
      <c r="D30" s="37"/>
      <c r="E30" s="35"/>
      <c r="F30" s="74"/>
      <c r="G30" s="72"/>
      <c r="H30" s="30"/>
      <c r="I30" s="75"/>
      <c r="J30" s="75"/>
      <c r="K30" s="75"/>
      <c r="M30" s="62"/>
    </row>
    <row r="31" spans="1:13"/>
    <row r="32" spans="1:13"/>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row r="1166"/>
    <row r="1167"/>
    <row r="1168"/>
    <row r="1169"/>
    <row r="1170"/>
    <row r="1171"/>
    <row r="1172"/>
    <row r="1173"/>
    <row r="1174"/>
    <row r="1175"/>
    <row r="1176"/>
    <row r="1177"/>
    <row r="1178"/>
    <row r="1179"/>
    <row r="1180"/>
    <row r="1181"/>
    <row r="1182"/>
    <row r="1183"/>
    <row r="1184"/>
    <row r="1185"/>
    <row r="1186"/>
    <row r="1187"/>
    <row r="1188"/>
    <row r="1189"/>
    <row r="1190"/>
    <row r="1191"/>
    <row r="1192"/>
    <row r="1193"/>
    <row r="1194"/>
    <row r="1195"/>
    <row r="1196"/>
    <row r="1197"/>
    <row r="1198"/>
    <row r="1199"/>
    <row r="1200"/>
    <row r="1201"/>
    <row r="1202"/>
    <row r="1203"/>
    <row r="1204"/>
    <row r="1205"/>
    <row r="1206"/>
    <row r="1207"/>
    <row r="1208"/>
    <row r="1209"/>
    <row r="1210"/>
    <row r="1211"/>
    <row r="1212"/>
    <row r="1213"/>
    <row r="1214"/>
    <row r="1215"/>
    <row r="1216"/>
    <row r="1217"/>
    <row r="1218"/>
    <row r="1219"/>
    <row r="1220"/>
    <row r="1221"/>
    <row r="1222"/>
    <row r="1223"/>
    <row r="1224"/>
    <row r="1225"/>
    <row r="1226"/>
    <row r="1227"/>
    <row r="1228"/>
    <row r="1229"/>
    <row r="1230"/>
    <row r="1231"/>
    <row r="1232"/>
    <row r="1233"/>
    <row r="1234"/>
    <row r="1235"/>
    <row r="1236"/>
    <row r="1237"/>
    <row r="1238"/>
    <row r="1239"/>
    <row r="1240"/>
    <row r="1241"/>
    <row r="1242"/>
    <row r="1243"/>
    <row r="1244"/>
    <row r="1245"/>
    <row r="1246"/>
    <row r="1247"/>
    <row r="1248"/>
    <row r="1249"/>
    <row r="1250"/>
    <row r="1251"/>
    <row r="1252"/>
    <row r="1253"/>
    <row r="1254"/>
    <row r="1255"/>
    <row r="1256"/>
    <row r="1257"/>
    <row r="1258"/>
    <row r="1259"/>
    <row r="1260"/>
    <row r="1261"/>
    <row r="1262"/>
    <row r="1263"/>
    <row r="1264"/>
    <row r="1265"/>
    <row r="1266"/>
    <row r="1267"/>
    <row r="1268"/>
    <row r="1269"/>
    <row r="1270"/>
    <row r="1271"/>
    <row r="1272"/>
    <row r="1273"/>
    <row r="1274"/>
    <row r="1275"/>
    <row r="1276"/>
    <row r="1277"/>
    <row r="1278"/>
    <row r="1279"/>
    <row r="1280"/>
    <row r="1281"/>
    <row r="1282"/>
    <row r="1283"/>
    <row r="1284"/>
    <row r="1285"/>
    <row r="1286"/>
    <row r="1287"/>
    <row r="1288"/>
    <row r="1289"/>
    <row r="1290"/>
    <row r="1291"/>
    <row r="1292"/>
    <row r="1293"/>
    <row r="1294"/>
    <row r="1295"/>
    <row r="1296"/>
    <row r="1297"/>
    <row r="1298"/>
    <row r="1299"/>
    <row r="1300"/>
    <row r="1301"/>
    <row r="1302"/>
    <row r="1303"/>
    <row r="1304"/>
    <row r="1305"/>
    <row r="1306"/>
    <row r="1307"/>
    <row r="1308"/>
    <row r="1309"/>
    <row r="1310"/>
    <row r="1311"/>
    <row r="1312"/>
    <row r="1313"/>
    <row r="1314"/>
    <row r="1315"/>
    <row r="1316"/>
    <row r="1317"/>
    <row r="1318"/>
    <row r="1319"/>
    <row r="1320"/>
    <row r="1321"/>
    <row r="1322"/>
    <row r="1323"/>
    <row r="1324"/>
    <row r="1325"/>
    <row r="1326"/>
    <row r="1327"/>
    <row r="1328"/>
    <row r="1329"/>
    <row r="1330"/>
    <row r="1331"/>
    <row r="1332"/>
    <row r="1333"/>
    <row r="1334"/>
    <row r="1335"/>
    <row r="1336"/>
    <row r="1337"/>
    <row r="1338"/>
    <row r="1339"/>
    <row r="1340"/>
    <row r="1341"/>
    <row r="1342"/>
    <row r="1343"/>
    <row r="1344"/>
    <row r="1345"/>
    <row r="1346"/>
    <row r="1347"/>
    <row r="1348"/>
    <row r="1349"/>
    <row r="1350"/>
    <row r="1351"/>
    <row r="1352"/>
    <row r="1353"/>
    <row r="1354"/>
    <row r="1355"/>
    <row r="1356"/>
    <row r="1357"/>
    <row r="1358"/>
    <row r="1359"/>
    <row r="1360"/>
    <row r="1361"/>
    <row r="1362"/>
    <row r="1363"/>
    <row r="1364"/>
    <row r="1365"/>
    <row r="1366"/>
    <row r="1367"/>
    <row r="1368"/>
    <row r="1369"/>
    <row r="1370"/>
    <row r="1371"/>
    <row r="1372"/>
    <row r="1373"/>
    <row r="1374"/>
    <row r="1375"/>
    <row r="1376"/>
    <row r="1377"/>
    <row r="1378"/>
    <row r="1379"/>
    <row r="1380"/>
    <row r="1381"/>
    <row r="1382"/>
    <row r="1383"/>
    <row r="1384"/>
    <row r="1385"/>
    <row r="1386"/>
    <row r="1387"/>
    <row r="1388"/>
    <row r="1389"/>
    <row r="1390"/>
    <row r="1391"/>
    <row r="1392"/>
    <row r="1393"/>
    <row r="1394"/>
    <row r="1395"/>
    <row r="1396"/>
    <row r="1397"/>
    <row r="1398"/>
    <row r="1399"/>
    <row r="1400"/>
    <row r="1401"/>
    <row r="1402"/>
    <row r="1403"/>
    <row r="1404"/>
    <row r="1405"/>
    <row r="1406"/>
    <row r="1407"/>
    <row r="1408"/>
    <row r="1409"/>
    <row r="1410"/>
    <row r="1411"/>
    <row r="1412"/>
    <row r="1413"/>
    <row r="1414"/>
    <row r="1415"/>
    <row r="1416"/>
    <row r="1417"/>
    <row r="1418"/>
    <row r="1419"/>
    <row r="1420"/>
    <row r="1421"/>
    <row r="1422"/>
    <row r="1423"/>
    <row r="1424"/>
    <row r="1425"/>
    <row r="1426"/>
    <row r="1427"/>
    <row r="1428"/>
    <row r="1429"/>
    <row r="1430"/>
    <row r="1431"/>
    <row r="1432"/>
    <row r="1433"/>
    <row r="1434"/>
    <row r="1435"/>
    <row r="1436"/>
    <row r="1437"/>
    <row r="1438"/>
    <row r="1439"/>
    <row r="1440"/>
    <row r="1441"/>
    <row r="1442"/>
    <row r="1443"/>
    <row r="1444"/>
    <row r="1445"/>
    <row r="1446"/>
    <row r="1447"/>
    <row r="1448"/>
    <row r="1449"/>
    <row r="1450"/>
    <row r="1451"/>
    <row r="1452"/>
    <row r="1453"/>
    <row r="1454"/>
    <row r="1455"/>
    <row r="1456"/>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89"/>
    <row r="1490"/>
    <row r="1491"/>
    <row r="1492"/>
    <row r="1493"/>
    <row r="1494"/>
    <row r="1495"/>
    <row r="1496"/>
    <row r="1497"/>
    <row r="1498"/>
    <row r="1499"/>
    <row r="1500"/>
    <row r="1501"/>
    <row r="1502"/>
    <row r="1503"/>
    <row r="1504"/>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row r="2009"/>
    <row r="2010"/>
    <row r="2011"/>
    <row r="2012"/>
    <row r="2013"/>
    <row r="2014"/>
    <row r="2015"/>
    <row r="2016"/>
    <row r="2017"/>
    <row r="2018"/>
    <row r="2019"/>
    <row r="2020"/>
    <row r="2021"/>
    <row r="2022"/>
    <row r="2023"/>
    <row r="2024"/>
    <row r="2025"/>
    <row r="2026"/>
    <row r="2027"/>
    <row r="2028"/>
    <row r="2029"/>
    <row r="2030"/>
    <row r="2031"/>
    <row r="2032"/>
    <row r="2033"/>
    <row r="2034"/>
    <row r="2035"/>
    <row r="2036"/>
    <row r="2037"/>
    <row r="2038"/>
    <row r="2039"/>
    <row r="2040"/>
    <row r="2041"/>
    <row r="2042"/>
    <row r="2043"/>
    <row r="2044"/>
    <row r="2045"/>
    <row r="2046"/>
    <row r="2047"/>
    <row r="2048"/>
    <row r="2049"/>
    <row r="2050"/>
    <row r="2051"/>
    <row r="2052"/>
    <row r="2053"/>
    <row r="2054"/>
    <row r="2055"/>
    <row r="2056"/>
    <row r="2057"/>
    <row r="2058"/>
    <row r="2059"/>
    <row r="2060"/>
    <row r="2061"/>
    <row r="2062"/>
    <row r="2063"/>
    <row r="2064"/>
    <row r="2065"/>
    <row r="2066"/>
    <row r="2067"/>
    <row r="2068"/>
    <row r="2069"/>
    <row r="2070"/>
    <row r="2071"/>
    <row r="2072"/>
    <row r="2073"/>
    <row r="2074"/>
    <row r="2075"/>
    <row r="2076"/>
    <row r="2077"/>
    <row r="2078"/>
    <row r="2079"/>
    <row r="2080"/>
    <row r="2081"/>
    <row r="2082"/>
    <row r="2083"/>
    <row r="2084"/>
    <row r="2085"/>
    <row r="2086"/>
    <row r="2087"/>
    <row r="2088"/>
    <row r="2089"/>
    <row r="2090"/>
    <row r="2091"/>
    <row r="2092"/>
    <row r="2093"/>
    <row r="2094"/>
    <row r="2095"/>
    <row r="2096"/>
    <row r="2097"/>
    <row r="2098"/>
    <row r="2099"/>
    <row r="2100"/>
    <row r="2101"/>
    <row r="2102"/>
    <row r="2103"/>
    <row r="2104"/>
    <row r="2105"/>
    <row r="2106"/>
    <row r="2107"/>
    <row r="2108"/>
    <row r="2109"/>
    <row r="2110"/>
    <row r="2111"/>
    <row r="2112"/>
    <row r="2113"/>
    <row r="2114"/>
    <row r="2115"/>
    <row r="2116"/>
    <row r="2117"/>
    <row r="2118"/>
    <row r="2119"/>
    <row r="2120"/>
    <row r="2121"/>
    <row r="2122"/>
    <row r="2123"/>
    <row r="2124"/>
    <row r="2125"/>
    <row r="2126"/>
    <row r="2127"/>
    <row r="2128"/>
    <row r="2129"/>
    <row r="2130"/>
    <row r="2131"/>
    <row r="2132"/>
    <row r="2133"/>
    <row r="2134"/>
    <row r="2135"/>
    <row r="2136"/>
    <row r="2137"/>
    <row r="2138"/>
    <row r="2139"/>
    <row r="2140"/>
    <row r="2141"/>
    <row r="2142"/>
    <row r="2143"/>
    <row r="2144"/>
    <row r="2145"/>
    <row r="2146"/>
    <row r="2147"/>
    <row r="2148"/>
    <row r="2149"/>
    <row r="2150"/>
    <row r="2151"/>
    <row r="2152"/>
    <row r="2153"/>
    <row r="2154"/>
    <row r="2155"/>
    <row r="2156"/>
    <row r="2157"/>
    <row r="2158"/>
    <row r="2159"/>
    <row r="2160"/>
    <row r="2161"/>
    <row r="2162"/>
    <row r="2163"/>
    <row r="2164"/>
    <row r="2165"/>
    <row r="2166"/>
    <row r="2167"/>
    <row r="2168"/>
    <row r="2169"/>
    <row r="2170"/>
    <row r="2171"/>
    <row r="2172"/>
    <row r="2173"/>
    <row r="2174"/>
    <row r="2175"/>
    <row r="2176"/>
    <row r="2177"/>
    <row r="2178"/>
    <row r="2179"/>
    <row r="2180"/>
    <row r="2181"/>
    <row r="2182"/>
    <row r="2183"/>
    <row r="2184"/>
    <row r="2185"/>
    <row r="2186"/>
    <row r="2187"/>
    <row r="2188"/>
    <row r="2189"/>
    <row r="2190"/>
    <row r="2191"/>
    <row r="2192"/>
    <row r="2193"/>
    <row r="2194"/>
    <row r="2195"/>
    <row r="2196"/>
    <row r="2197"/>
    <row r="2198"/>
    <row r="2199"/>
    <row r="2200"/>
    <row r="2201"/>
    <row r="2202"/>
    <row r="2203"/>
    <row r="2204"/>
    <row r="2205"/>
    <row r="2206"/>
    <row r="2207"/>
    <row r="2208"/>
    <row r="2209"/>
    <row r="2210"/>
    <row r="2211"/>
    <row r="2212"/>
    <row r="2213"/>
    <row r="2214"/>
    <row r="2215"/>
    <row r="2216"/>
    <row r="2217"/>
    <row r="2218"/>
    <row r="2219"/>
    <row r="2220"/>
    <row r="2221"/>
    <row r="2222"/>
    <row r="2223"/>
    <row r="2224"/>
    <row r="2225"/>
    <row r="2226"/>
    <row r="2227"/>
    <row r="2228"/>
    <row r="2229"/>
    <row r="2230"/>
    <row r="2231"/>
    <row r="2232"/>
    <row r="2233"/>
    <row r="2234"/>
    <row r="2235"/>
    <row r="2236"/>
    <row r="2237"/>
    <row r="2238"/>
    <row r="2239"/>
    <row r="2240"/>
    <row r="2241"/>
    <row r="2242"/>
    <row r="2243"/>
    <row r="2244"/>
    <row r="2245"/>
    <row r="2246"/>
    <row r="2247"/>
    <row r="2248"/>
    <row r="2249"/>
    <row r="2250"/>
    <row r="2251"/>
    <row r="2252"/>
    <row r="2253"/>
    <row r="2254"/>
    <row r="2255"/>
    <row r="2256"/>
    <row r="2257"/>
    <row r="2258"/>
    <row r="2259"/>
    <row r="2260"/>
    <row r="2261"/>
    <row r="2262"/>
    <row r="2263"/>
    <row r="2264"/>
    <row r="2265"/>
    <row r="2266"/>
    <row r="2267"/>
    <row r="2268"/>
    <row r="2269"/>
    <row r="2270"/>
    <row r="2271"/>
    <row r="2272"/>
    <row r="2273"/>
    <row r="2274"/>
    <row r="2275"/>
    <row r="2276"/>
    <row r="2277"/>
    <row r="2278"/>
    <row r="2279"/>
    <row r="2280"/>
    <row r="2281"/>
    <row r="2282"/>
    <row r="2283"/>
    <row r="2284"/>
    <row r="2285"/>
    <row r="2286"/>
    <row r="2287"/>
    <row r="2288"/>
    <row r="2289"/>
    <row r="2290"/>
    <row r="2291"/>
    <row r="2292"/>
    <row r="2293"/>
    <row r="2294"/>
    <row r="2295"/>
    <row r="2296"/>
    <row r="2297"/>
    <row r="2298"/>
    <row r="2299"/>
    <row r="2300"/>
    <row r="2301"/>
    <row r="2302"/>
    <row r="2303"/>
    <row r="2304"/>
    <row r="2305"/>
    <row r="2306"/>
    <row r="2307"/>
    <row r="2308"/>
    <row r="2309"/>
    <row r="2310"/>
    <row r="2311"/>
    <row r="2312"/>
    <row r="2313"/>
    <row r="2314"/>
    <row r="2315"/>
    <row r="2316"/>
    <row r="2317"/>
    <row r="2318"/>
    <row r="2319"/>
    <row r="2320"/>
    <row r="2321"/>
    <row r="2322"/>
    <row r="2323"/>
    <row r="2324"/>
    <row r="2325"/>
    <row r="2326"/>
    <row r="2327"/>
    <row r="2328"/>
    <row r="2329"/>
    <row r="2330"/>
    <row r="2331"/>
    <row r="2332"/>
    <row r="2333"/>
    <row r="2334"/>
    <row r="2335"/>
    <row r="2336"/>
    <row r="2337"/>
    <row r="2338"/>
    <row r="2339"/>
    <row r="2340"/>
    <row r="2341"/>
    <row r="2342"/>
    <row r="2343"/>
    <row r="2344"/>
    <row r="2345"/>
    <row r="2346"/>
    <row r="2347"/>
    <row r="2348"/>
    <row r="2349"/>
    <row r="2350"/>
    <row r="2351"/>
    <row r="2352"/>
    <row r="2353"/>
    <row r="2354"/>
    <row r="2355"/>
    <row r="2356"/>
    <row r="2357"/>
    <row r="2358"/>
    <row r="2359"/>
    <row r="2360"/>
    <row r="2361"/>
    <row r="2362"/>
    <row r="2363"/>
    <row r="2364"/>
    <row r="2365"/>
    <row r="2366"/>
    <row r="2367"/>
    <row r="2368"/>
    <row r="2369"/>
    <row r="2370"/>
    <row r="2371"/>
    <row r="2372"/>
    <row r="2373"/>
    <row r="2374"/>
    <row r="2375"/>
    <row r="2376"/>
    <row r="2377"/>
    <row r="2378"/>
    <row r="2379"/>
    <row r="2380"/>
    <row r="2381"/>
    <row r="2382"/>
    <row r="2383"/>
    <row r="2384"/>
    <row r="2385"/>
    <row r="2386"/>
    <row r="2387"/>
    <row r="2388"/>
    <row r="2389"/>
    <row r="2390"/>
    <row r="2391"/>
    <row r="2392"/>
    <row r="2393"/>
    <row r="2394"/>
    <row r="2395"/>
    <row r="2396"/>
    <row r="2397"/>
    <row r="2398"/>
    <row r="2399"/>
    <row r="2400"/>
    <row r="2401"/>
    <row r="2402"/>
    <row r="2403"/>
    <row r="2404"/>
    <row r="2405"/>
    <row r="2406"/>
    <row r="2407"/>
    <row r="2408"/>
    <row r="2409"/>
    <row r="2410"/>
    <row r="2411"/>
    <row r="2412"/>
    <row r="2413"/>
    <row r="2414"/>
    <row r="2415"/>
    <row r="2416"/>
    <row r="2417"/>
    <row r="2418"/>
    <row r="2419"/>
    <row r="2420"/>
    <row r="2421"/>
    <row r="2422"/>
    <row r="2423"/>
    <row r="2424"/>
    <row r="2425"/>
    <row r="2426"/>
    <row r="2427"/>
    <row r="2428"/>
    <row r="2429"/>
    <row r="2430"/>
    <row r="2431"/>
    <row r="2432"/>
    <row r="2433"/>
    <row r="2434"/>
    <row r="2435"/>
    <row r="2436"/>
    <row r="2437"/>
    <row r="2438"/>
    <row r="2439"/>
    <row r="2440"/>
    <row r="2441"/>
    <row r="2442"/>
    <row r="2443"/>
    <row r="2444"/>
    <row r="2445"/>
    <row r="2446"/>
    <row r="2447"/>
    <row r="2448"/>
    <row r="2449"/>
    <row r="2450"/>
    <row r="2451"/>
    <row r="2452"/>
    <row r="2453"/>
    <row r="2454"/>
    <row r="2455"/>
    <row r="2456"/>
    <row r="2457"/>
    <row r="2458"/>
    <row r="2459"/>
    <row r="2460"/>
    <row r="2461"/>
    <row r="2462"/>
    <row r="2463"/>
    <row r="2464"/>
    <row r="2465"/>
    <row r="2466"/>
    <row r="2467"/>
    <row r="2468"/>
    <row r="2469"/>
    <row r="2470"/>
    <row r="2471"/>
    <row r="2472"/>
    <row r="2473"/>
    <row r="2474"/>
    <row r="2475"/>
    <row r="2476"/>
    <row r="2477"/>
    <row r="2478"/>
    <row r="2479"/>
    <row r="2480"/>
    <row r="2481"/>
    <row r="2482"/>
    <row r="2483"/>
    <row r="2484"/>
    <row r="2485"/>
    <row r="2486"/>
    <row r="2487"/>
    <row r="2488"/>
    <row r="2489"/>
    <row r="2490"/>
    <row r="2491"/>
    <row r="2492"/>
    <row r="2493"/>
    <row r="2494"/>
    <row r="2495"/>
    <row r="2496"/>
    <row r="2497"/>
    <row r="2498"/>
    <row r="2499"/>
    <row r="2500"/>
    <row r="2501"/>
    <row r="2502"/>
    <row r="2503"/>
    <row r="2504"/>
    <row r="2505"/>
    <row r="2506"/>
    <row r="2507"/>
    <row r="2508"/>
    <row r="2509"/>
    <row r="2510"/>
    <row r="2511"/>
    <row r="2512"/>
    <row r="2513"/>
    <row r="2514"/>
    <row r="2515"/>
    <row r="2516"/>
    <row r="2517"/>
    <row r="2518"/>
    <row r="2519"/>
    <row r="2520"/>
    <row r="2521"/>
    <row r="2522"/>
    <row r="2523"/>
    <row r="2524"/>
    <row r="2525"/>
    <row r="2526"/>
    <row r="2527"/>
    <row r="2528"/>
    <row r="2529"/>
    <row r="2530"/>
    <row r="2531"/>
    <row r="2532"/>
    <row r="2533"/>
    <row r="2534"/>
    <row r="2535"/>
    <row r="2536"/>
    <row r="2537"/>
    <row r="2538"/>
    <row r="2539"/>
    <row r="2540"/>
    <row r="2541"/>
    <row r="2542"/>
    <row r="2543"/>
    <row r="2544"/>
    <row r="2545"/>
    <row r="2546"/>
    <row r="2547"/>
    <row r="2548"/>
    <row r="2549"/>
    <row r="2550"/>
    <row r="2551"/>
    <row r="2552"/>
    <row r="2553"/>
    <row r="2554"/>
    <row r="2555"/>
    <row r="2556"/>
    <row r="2557"/>
    <row r="2558"/>
    <row r="2559"/>
    <row r="2560"/>
    <row r="2561"/>
    <row r="2562"/>
    <row r="2563"/>
    <row r="2564"/>
    <row r="2565"/>
    <row r="2566"/>
    <row r="2567"/>
    <row r="2568"/>
    <row r="2569"/>
    <row r="2570"/>
    <row r="2571"/>
    <row r="2572"/>
    <row r="2573"/>
    <row r="2574"/>
    <row r="2575"/>
    <row r="2576"/>
    <row r="2577"/>
    <row r="2578"/>
    <row r="2579"/>
    <row r="2580"/>
    <row r="2581"/>
    <row r="2582"/>
    <row r="2583"/>
    <row r="2584"/>
    <row r="2585"/>
    <row r="2586"/>
    <row r="2587"/>
    <row r="2588"/>
    <row r="2589"/>
    <row r="2590"/>
    <row r="2591"/>
    <row r="2592"/>
    <row r="2593"/>
    <row r="2594"/>
    <row r="2595"/>
    <row r="2596"/>
    <row r="2597"/>
    <row r="2598"/>
    <row r="2599"/>
    <row r="2600"/>
    <row r="2601"/>
    <row r="2602"/>
    <row r="2603"/>
    <row r="2604"/>
    <row r="2605"/>
    <row r="2606"/>
    <row r="2607"/>
    <row r="2608"/>
    <row r="2609"/>
    <row r="2610"/>
    <row r="2611"/>
    <row r="2612"/>
    <row r="2613"/>
    <row r="2614"/>
    <row r="2615"/>
    <row r="2616"/>
    <row r="2617"/>
    <row r="2618"/>
    <row r="2619"/>
    <row r="2620"/>
    <row r="2621"/>
    <row r="2622"/>
    <row r="2623"/>
    <row r="2624"/>
    <row r="2625"/>
    <row r="2626"/>
    <row r="2627"/>
    <row r="2628"/>
    <row r="2629"/>
    <row r="2630"/>
    <row r="2631"/>
    <row r="2632"/>
    <row r="2633"/>
    <row r="2634"/>
    <row r="2635"/>
    <row r="2636"/>
    <row r="2637"/>
    <row r="2638"/>
    <row r="2639"/>
    <row r="2640"/>
    <row r="2641"/>
    <row r="2642"/>
    <row r="2643"/>
    <row r="2644"/>
    <row r="2645"/>
    <row r="2646"/>
    <row r="2647"/>
    <row r="2648"/>
    <row r="2649"/>
    <row r="2650"/>
    <row r="2651"/>
    <row r="2652"/>
    <row r="2653"/>
    <row r="2654"/>
    <row r="2655"/>
    <row r="2656"/>
    <row r="2657"/>
    <row r="2658"/>
    <row r="2659"/>
    <row r="2660"/>
    <row r="2661"/>
    <row r="2662"/>
    <row r="2663"/>
    <row r="2664"/>
    <row r="2665"/>
    <row r="2666"/>
    <row r="2667"/>
    <row r="2668"/>
    <row r="2669"/>
    <row r="2670"/>
    <row r="2671"/>
    <row r="2672"/>
    <row r="2673"/>
    <row r="2674"/>
    <row r="2675"/>
    <row r="2676"/>
    <row r="2677"/>
    <row r="2678"/>
    <row r="2679"/>
    <row r="2680"/>
    <row r="2681"/>
    <row r="2682"/>
    <row r="2683"/>
    <row r="2684"/>
    <row r="2685"/>
    <row r="2686"/>
    <row r="2687"/>
    <row r="2688"/>
    <row r="2689"/>
    <row r="2690"/>
    <row r="2691"/>
    <row r="2692"/>
    <row r="2693"/>
    <row r="2694"/>
    <row r="2695"/>
    <row r="2696"/>
    <row r="2697"/>
    <row r="2698"/>
    <row r="2699"/>
    <row r="2700"/>
    <row r="2701"/>
    <row r="2702"/>
    <row r="2703"/>
    <row r="2704"/>
    <row r="2705"/>
    <row r="2706"/>
    <row r="2707"/>
    <row r="2708"/>
    <row r="2709"/>
    <row r="2710"/>
    <row r="2711"/>
    <row r="2712"/>
    <row r="2713"/>
    <row r="2714"/>
    <row r="2715"/>
    <row r="2716"/>
    <row r="2717"/>
    <row r="2718"/>
    <row r="2719"/>
    <row r="2720"/>
    <row r="2721"/>
    <row r="2722"/>
    <row r="2723"/>
    <row r="2724"/>
    <row r="2725"/>
    <row r="2726"/>
    <row r="2727"/>
    <row r="2728"/>
    <row r="2729"/>
    <row r="2730"/>
    <row r="2731"/>
    <row r="2732"/>
    <row r="2733"/>
    <row r="2734"/>
    <row r="2735"/>
    <row r="2736"/>
    <row r="2737"/>
    <row r="2738"/>
    <row r="2739"/>
    <row r="2740"/>
    <row r="2741"/>
    <row r="2742"/>
    <row r="2743"/>
    <row r="2744"/>
    <row r="2745"/>
    <row r="2746"/>
    <row r="2747"/>
    <row r="2748"/>
    <row r="2749"/>
    <row r="2750"/>
    <row r="2751"/>
    <row r="2752"/>
    <row r="2753"/>
    <row r="2754"/>
    <row r="2755"/>
    <row r="2756"/>
    <row r="2757"/>
    <row r="2758"/>
    <row r="2759"/>
    <row r="2760"/>
    <row r="2761"/>
    <row r="2762"/>
    <row r="2763"/>
    <row r="2764"/>
    <row r="2765"/>
    <row r="2766"/>
    <row r="2767"/>
    <row r="2768"/>
    <row r="2769"/>
    <row r="2770"/>
    <row r="2771"/>
    <row r="2772"/>
    <row r="2773"/>
    <row r="2774"/>
    <row r="2775"/>
    <row r="2776"/>
    <row r="2777"/>
    <row r="2778"/>
    <row r="2779"/>
    <row r="2780"/>
    <row r="2781"/>
    <row r="2782"/>
    <row r="2783"/>
    <row r="2784"/>
    <row r="2785"/>
    <row r="2786"/>
    <row r="2787"/>
    <row r="2788"/>
    <row r="2789"/>
    <row r="2790"/>
    <row r="2791"/>
    <row r="2792"/>
    <row r="2793"/>
    <row r="2794"/>
    <row r="2795"/>
    <row r="2796"/>
    <row r="2797"/>
    <row r="2798"/>
    <row r="2799"/>
    <row r="2800"/>
    <row r="2801"/>
    <row r="2802"/>
    <row r="2803"/>
    <row r="2804"/>
    <row r="2805"/>
    <row r="2806"/>
    <row r="2807"/>
    <row r="2808"/>
    <row r="2809"/>
    <row r="2810"/>
    <row r="2811"/>
    <row r="2812"/>
    <row r="2813"/>
    <row r="2814"/>
    <row r="2815"/>
    <row r="2816"/>
    <row r="2817"/>
    <row r="2818"/>
    <row r="2819"/>
    <row r="2820"/>
    <row r="2821"/>
    <row r="2822"/>
    <row r="2823"/>
    <row r="2824"/>
    <row r="2825"/>
    <row r="2826"/>
    <row r="2827"/>
    <row r="2828"/>
    <row r="2829"/>
    <row r="2830"/>
    <row r="2831"/>
    <row r="2832"/>
    <row r="2833"/>
    <row r="2834"/>
    <row r="2835"/>
    <row r="2836"/>
    <row r="2837"/>
    <row r="2838"/>
    <row r="2839"/>
    <row r="2840"/>
    <row r="2841"/>
    <row r="2842"/>
    <row r="2843"/>
    <row r="2844"/>
    <row r="2845"/>
    <row r="2846"/>
    <row r="2847"/>
    <row r="2848"/>
    <row r="2849"/>
    <row r="2850"/>
    <row r="2851"/>
    <row r="2852"/>
    <row r="2853"/>
    <row r="2854"/>
    <row r="2855"/>
    <row r="2856"/>
    <row r="2857"/>
    <row r="2858"/>
    <row r="2859"/>
    <row r="2860"/>
    <row r="2861"/>
    <row r="2862"/>
    <row r="2863"/>
    <row r="2864"/>
    <row r="2865"/>
    <row r="2866"/>
    <row r="2867"/>
    <row r="2868"/>
    <row r="2869"/>
    <row r="2870"/>
    <row r="2871"/>
    <row r="2872"/>
    <row r="2873"/>
    <row r="2874"/>
    <row r="2875"/>
    <row r="2876"/>
    <row r="2877"/>
    <row r="2878"/>
    <row r="2879"/>
    <row r="2880"/>
    <row r="2881"/>
    <row r="2882"/>
    <row r="2883"/>
    <row r="2884"/>
    <row r="2885"/>
    <row r="2886"/>
    <row r="2887"/>
    <row r="2888"/>
    <row r="2889"/>
    <row r="2890"/>
    <row r="2891"/>
    <row r="2892"/>
    <row r="2893"/>
    <row r="2894"/>
    <row r="2895"/>
    <row r="2896"/>
    <row r="2897"/>
    <row r="2898"/>
    <row r="2899"/>
    <row r="2900"/>
    <row r="2901"/>
    <row r="2902"/>
    <row r="2903"/>
    <row r="2904"/>
    <row r="2905"/>
    <row r="2906"/>
    <row r="2907"/>
    <row r="2908"/>
    <row r="2909"/>
    <row r="2910"/>
    <row r="2911"/>
    <row r="2912"/>
    <row r="2913"/>
    <row r="2914"/>
    <row r="2915"/>
    <row r="2916"/>
    <row r="2917"/>
    <row r="2918"/>
    <row r="2919"/>
    <row r="2920"/>
    <row r="2921"/>
    <row r="2922"/>
    <row r="2923"/>
    <row r="2924"/>
    <row r="2925"/>
    <row r="2926"/>
    <row r="2927"/>
    <row r="2928"/>
    <row r="2929"/>
    <row r="2930"/>
    <row r="2931"/>
    <row r="2932"/>
    <row r="2933"/>
    <row r="2934"/>
    <row r="2935"/>
    <row r="2936"/>
    <row r="2937"/>
    <row r="2938"/>
    <row r="2939"/>
    <row r="2940"/>
    <row r="2941"/>
    <row r="2942"/>
    <row r="2943"/>
    <row r="2944"/>
    <row r="2945"/>
    <row r="2946"/>
    <row r="2947"/>
    <row r="2948"/>
    <row r="2949"/>
    <row r="2950"/>
    <row r="2951"/>
    <row r="2952"/>
    <row r="2953"/>
    <row r="2954"/>
    <row r="2955"/>
    <row r="2956"/>
    <row r="2957"/>
    <row r="2958"/>
    <row r="2959"/>
    <row r="2960"/>
    <row r="2961"/>
    <row r="2962"/>
    <row r="2963"/>
    <row r="2964"/>
    <row r="2965"/>
    <row r="2966"/>
    <row r="2967"/>
    <row r="2968"/>
    <row r="2969"/>
    <row r="2970"/>
    <row r="2971"/>
    <row r="2972"/>
    <row r="2973"/>
    <row r="2974"/>
    <row r="2975"/>
    <row r="2976"/>
    <row r="2977"/>
    <row r="2978"/>
    <row r="2979"/>
    <row r="2980"/>
    <row r="2981"/>
    <row r="2982"/>
    <row r="2983"/>
    <row r="2984"/>
    <row r="2985"/>
    <row r="2986"/>
    <row r="2987"/>
    <row r="2988"/>
    <row r="2989"/>
    <row r="2990"/>
    <row r="2991"/>
    <row r="2992"/>
    <row r="2993"/>
    <row r="2994"/>
    <row r="2995"/>
    <row r="2996"/>
    <row r="2997"/>
    <row r="2998"/>
    <row r="2999"/>
    <row r="3000"/>
    <row r="3001"/>
    <row r="3002"/>
    <row r="3003"/>
    <row r="3004"/>
    <row r="3005"/>
    <row r="3006"/>
    <row r="3007"/>
    <row r="3008"/>
    <row r="3009"/>
    <row r="3010"/>
    <row r="3011"/>
    <row r="3012"/>
    <row r="3013"/>
    <row r="3014"/>
    <row r="3015"/>
    <row r="3016"/>
    <row r="3017"/>
    <row r="3018"/>
    <row r="3019"/>
    <row r="3020"/>
    <row r="3021"/>
    <row r="3022"/>
    <row r="3023"/>
    <row r="3024"/>
    <row r="3025"/>
    <row r="3026"/>
    <row r="3027"/>
    <row r="3028"/>
    <row r="3029"/>
    <row r="3030"/>
    <row r="3031"/>
    <row r="3032"/>
    <row r="3033"/>
    <row r="3034"/>
    <row r="3035"/>
    <row r="3036"/>
    <row r="3037"/>
    <row r="3038"/>
    <row r="3039"/>
    <row r="3040"/>
    <row r="3041"/>
    <row r="3042"/>
    <row r="3043"/>
    <row r="3044"/>
    <row r="3045"/>
    <row r="3046"/>
    <row r="3047"/>
    <row r="3048"/>
    <row r="3049"/>
    <row r="3050"/>
    <row r="3051"/>
    <row r="3052"/>
    <row r="3053"/>
    <row r="3054"/>
    <row r="3055"/>
    <row r="3056"/>
    <row r="3057"/>
    <row r="3058"/>
    <row r="3059"/>
    <row r="3060"/>
    <row r="3061"/>
    <row r="3062"/>
    <row r="3063"/>
    <row r="3064"/>
    <row r="3065"/>
    <row r="3066"/>
    <row r="3067"/>
    <row r="3068"/>
    <row r="3069"/>
    <row r="3070"/>
    <row r="3071"/>
    <row r="3072"/>
    <row r="3073"/>
    <row r="3074"/>
    <row r="3075"/>
    <row r="3076"/>
    <row r="3077"/>
    <row r="3078"/>
    <row r="3079"/>
    <row r="3080"/>
    <row r="3081"/>
    <row r="3082"/>
    <row r="3083"/>
    <row r="3084"/>
    <row r="3085"/>
    <row r="3086"/>
    <row r="3087"/>
    <row r="3088"/>
    <row r="3089"/>
    <row r="3090"/>
    <row r="3091"/>
    <row r="3092"/>
    <row r="3093"/>
    <row r="3094"/>
    <row r="3095"/>
    <row r="3096"/>
    <row r="3097"/>
    <row r="3098"/>
    <row r="3099"/>
    <row r="3100"/>
    <row r="3101"/>
    <row r="3102"/>
    <row r="3103"/>
    <row r="3104"/>
    <row r="3105"/>
    <row r="3106"/>
    <row r="3107"/>
    <row r="3108"/>
    <row r="3109"/>
    <row r="3110"/>
    <row r="3111"/>
    <row r="3112"/>
    <row r="3113"/>
    <row r="3114"/>
    <row r="3115"/>
    <row r="3116"/>
    <row r="3117"/>
    <row r="3118"/>
    <row r="3119"/>
    <row r="3120"/>
    <row r="3121"/>
    <row r="3122"/>
    <row r="3123"/>
    <row r="3124"/>
    <row r="3125"/>
    <row r="3126"/>
    <row r="3127"/>
    <row r="3128"/>
    <row r="3129"/>
    <row r="3130"/>
    <row r="3131"/>
    <row r="3132"/>
    <row r="3133"/>
    <row r="3134"/>
    <row r="3135"/>
    <row r="3136"/>
    <row r="3137"/>
    <row r="3138"/>
    <row r="3139"/>
    <row r="3140"/>
    <row r="3141"/>
    <row r="3142"/>
    <row r="3143"/>
    <row r="3144"/>
    <row r="3145"/>
    <row r="3146"/>
    <row r="3147"/>
    <row r="3148"/>
    <row r="3149"/>
    <row r="3150"/>
    <row r="3151"/>
    <row r="3152"/>
    <row r="3153"/>
    <row r="3154"/>
    <row r="3155"/>
    <row r="3156"/>
    <row r="3157"/>
    <row r="3158"/>
    <row r="3159"/>
    <row r="3160"/>
    <row r="3161"/>
    <row r="3162"/>
    <row r="3163"/>
    <row r="3164"/>
    <row r="3165"/>
    <row r="3166"/>
    <row r="3167"/>
    <row r="3168"/>
    <row r="3169"/>
    <row r="3170"/>
    <row r="3171"/>
    <row r="3172"/>
    <row r="3173"/>
    <row r="3174"/>
    <row r="3175"/>
    <row r="3176"/>
    <row r="3177"/>
    <row r="3178"/>
    <row r="3179"/>
    <row r="3180"/>
    <row r="3181"/>
    <row r="3182"/>
    <row r="3183"/>
    <row r="3184"/>
    <row r="3185"/>
    <row r="3186"/>
    <row r="3187"/>
    <row r="3188"/>
    <row r="3189"/>
    <row r="3190"/>
    <row r="3191"/>
    <row r="3192"/>
    <row r="3193"/>
    <row r="3194"/>
    <row r="3195"/>
    <row r="3196"/>
    <row r="3197"/>
    <row r="3198"/>
    <row r="3199"/>
    <row r="3200"/>
    <row r="3201"/>
    <row r="3202"/>
    <row r="3203"/>
    <row r="3204"/>
    <row r="3205"/>
    <row r="3206"/>
    <row r="3207"/>
    <row r="3208"/>
    <row r="3209"/>
    <row r="3210"/>
    <row r="3211"/>
    <row r="3212"/>
    <row r="3213"/>
    <row r="3214"/>
    <row r="3215"/>
    <row r="3216"/>
    <row r="3217"/>
    <row r="3218"/>
    <row r="3219"/>
    <row r="3220"/>
    <row r="3221"/>
    <row r="3222"/>
    <row r="3223"/>
    <row r="3224"/>
    <row r="3225"/>
    <row r="3226"/>
    <row r="3227"/>
    <row r="3228"/>
    <row r="3229"/>
    <row r="3230"/>
    <row r="3231"/>
    <row r="3232"/>
    <row r="3233"/>
    <row r="3234"/>
    <row r="3235"/>
    <row r="3236"/>
    <row r="3237"/>
    <row r="3238"/>
    <row r="3239"/>
    <row r="3240"/>
    <row r="3241"/>
    <row r="3242"/>
    <row r="3243"/>
    <row r="3244"/>
    <row r="3245"/>
    <row r="3246"/>
    <row r="3247"/>
    <row r="3248"/>
    <row r="3249"/>
    <row r="3250"/>
    <row r="3251"/>
    <row r="3252"/>
    <row r="3253"/>
    <row r="3254"/>
    <row r="3255"/>
    <row r="3256"/>
    <row r="3257"/>
    <row r="3258"/>
    <row r="3259"/>
    <row r="3260"/>
    <row r="3261"/>
    <row r="3262"/>
    <row r="3263"/>
    <row r="3264"/>
    <row r="3265"/>
    <row r="3266"/>
    <row r="3267"/>
    <row r="3268"/>
    <row r="3269"/>
    <row r="3270"/>
    <row r="3271"/>
    <row r="3272"/>
    <row r="3273"/>
    <row r="3274"/>
    <row r="3275"/>
    <row r="3276"/>
    <row r="3277"/>
    <row r="3278"/>
    <row r="3279"/>
    <row r="3280"/>
    <row r="3281"/>
    <row r="3282"/>
    <row r="3283"/>
    <row r="3284"/>
    <row r="3285"/>
    <row r="3286"/>
    <row r="3287"/>
    <row r="3288"/>
    <row r="3289"/>
    <row r="3290"/>
    <row r="3291"/>
    <row r="3292"/>
    <row r="3293"/>
    <row r="3294"/>
    <row r="3295"/>
    <row r="3296"/>
    <row r="3297"/>
    <row r="3298"/>
    <row r="3299"/>
    <row r="3300"/>
    <row r="3301"/>
    <row r="3302"/>
    <row r="3303"/>
    <row r="3304"/>
    <row r="3305"/>
    <row r="3306"/>
    <row r="3307"/>
    <row r="3308"/>
    <row r="3309"/>
    <row r="3310"/>
    <row r="3311"/>
    <row r="3312"/>
    <row r="3313"/>
    <row r="3314"/>
    <row r="3315"/>
    <row r="3316"/>
    <row r="3317"/>
    <row r="3318"/>
    <row r="3319"/>
    <row r="3320"/>
    <row r="3321"/>
    <row r="3322"/>
    <row r="3323"/>
    <row r="3324"/>
    <row r="3325"/>
    <row r="3326"/>
    <row r="3327"/>
    <row r="3328"/>
    <row r="3329"/>
    <row r="3330"/>
    <row r="3331"/>
    <row r="3332"/>
    <row r="3333"/>
    <row r="3334"/>
    <row r="3335"/>
    <row r="3336"/>
    <row r="3337"/>
    <row r="3338"/>
    <row r="3339"/>
    <row r="3340"/>
    <row r="3341"/>
    <row r="3342"/>
    <row r="3343"/>
    <row r="3344"/>
    <row r="3345"/>
    <row r="3346"/>
    <row r="3347"/>
    <row r="3348"/>
    <row r="3349"/>
    <row r="3350"/>
    <row r="3351"/>
    <row r="3352"/>
    <row r="3353"/>
    <row r="3354"/>
    <row r="3355"/>
    <row r="3356"/>
    <row r="3357"/>
    <row r="3358"/>
    <row r="3359"/>
    <row r="3360"/>
    <row r="3361"/>
    <row r="3362"/>
    <row r="3363"/>
    <row r="3364"/>
    <row r="3365"/>
    <row r="3366"/>
    <row r="3367"/>
    <row r="3368"/>
    <row r="3369"/>
    <row r="3370"/>
    <row r="3371"/>
    <row r="3372"/>
    <row r="3373"/>
    <row r="3374"/>
    <row r="3375"/>
    <row r="3376"/>
    <row r="3377"/>
    <row r="3378"/>
    <row r="3379"/>
    <row r="3380"/>
    <row r="3381"/>
    <row r="3382"/>
    <row r="3383"/>
    <row r="3384"/>
    <row r="3385"/>
    <row r="3386"/>
    <row r="3387"/>
    <row r="3388"/>
    <row r="3389"/>
    <row r="3390"/>
    <row r="3391"/>
    <row r="3392"/>
    <row r="3393"/>
    <row r="3394"/>
    <row r="3395"/>
    <row r="3396"/>
    <row r="3397"/>
    <row r="3398"/>
    <row r="3399"/>
    <row r="3400"/>
    <row r="3401"/>
    <row r="3402"/>
    <row r="3403"/>
    <row r="3404"/>
    <row r="3405"/>
    <row r="3406"/>
    <row r="3407"/>
    <row r="3408"/>
    <row r="3409"/>
    <row r="3410"/>
    <row r="3411"/>
    <row r="3412"/>
    <row r="3413"/>
    <row r="3414"/>
    <row r="3415"/>
    <row r="3416"/>
    <row r="3417"/>
    <row r="3418"/>
    <row r="3419"/>
    <row r="3420"/>
    <row r="3421"/>
    <row r="3422"/>
    <row r="3423"/>
    <row r="3424"/>
    <row r="3425"/>
    <row r="3426"/>
    <row r="3427"/>
    <row r="3428"/>
    <row r="3429"/>
    <row r="3430"/>
    <row r="3431"/>
    <row r="3432"/>
    <row r="3433"/>
    <row r="3434"/>
    <row r="3435"/>
    <row r="3436"/>
    <row r="3437"/>
    <row r="3438"/>
    <row r="3439"/>
    <row r="3440"/>
    <row r="3441"/>
    <row r="3442"/>
    <row r="3443"/>
    <row r="3444"/>
    <row r="3445"/>
    <row r="3446"/>
    <row r="3447"/>
    <row r="3448"/>
    <row r="3449"/>
    <row r="3450"/>
    <row r="3451"/>
    <row r="3452"/>
    <row r="3453"/>
    <row r="3454"/>
    <row r="3455"/>
    <row r="3456"/>
    <row r="3457"/>
    <row r="3458"/>
    <row r="3459"/>
    <row r="3460"/>
    <row r="3461"/>
    <row r="3462"/>
    <row r="3463"/>
    <row r="3464"/>
    <row r="3465"/>
    <row r="3466"/>
    <row r="3467"/>
    <row r="3468"/>
    <row r="3469"/>
    <row r="3470"/>
    <row r="3471"/>
    <row r="3472"/>
    <row r="3473"/>
    <row r="3474"/>
    <row r="3475"/>
    <row r="3476"/>
    <row r="3477"/>
    <row r="3478"/>
    <row r="3479"/>
    <row r="3480"/>
    <row r="3481"/>
    <row r="3482"/>
    <row r="3483"/>
    <row r="3484"/>
    <row r="3485"/>
    <row r="3486"/>
    <row r="3487"/>
    <row r="3488"/>
    <row r="3489"/>
    <row r="3490"/>
    <row r="3491"/>
    <row r="3492"/>
    <row r="3493"/>
    <row r="3494"/>
    <row r="3495"/>
    <row r="3496"/>
    <row r="3497"/>
    <row r="3498"/>
    <row r="3499"/>
    <row r="3500"/>
    <row r="3501"/>
    <row r="3502"/>
    <row r="3503"/>
    <row r="3504"/>
    <row r="3505"/>
    <row r="3506"/>
    <row r="3507"/>
    <row r="3508"/>
    <row r="3509"/>
    <row r="3510"/>
    <row r="3511"/>
    <row r="3512"/>
    <row r="3513"/>
    <row r="3514"/>
    <row r="3515"/>
    <row r="3516"/>
    <row r="3517"/>
    <row r="3518"/>
    <row r="3519"/>
    <row r="3520"/>
    <row r="3521"/>
    <row r="3522"/>
    <row r="3523"/>
    <row r="3524"/>
    <row r="3525"/>
    <row r="3526"/>
    <row r="3527"/>
    <row r="3528"/>
    <row r="3529"/>
    <row r="3530"/>
    <row r="3531"/>
    <row r="3532"/>
    <row r="3533"/>
    <row r="3534"/>
    <row r="3535"/>
    <row r="3536"/>
    <row r="3537"/>
    <row r="3538"/>
    <row r="3539"/>
    <row r="3540"/>
    <row r="3541"/>
    <row r="3542"/>
    <row r="3543"/>
    <row r="3544"/>
    <row r="3545"/>
    <row r="3546"/>
    <row r="3547"/>
    <row r="3548"/>
    <row r="3549"/>
    <row r="3550"/>
    <row r="3551"/>
    <row r="3552"/>
    <row r="3553"/>
    <row r="3554"/>
    <row r="3555"/>
    <row r="3556"/>
    <row r="3557"/>
    <row r="3558"/>
    <row r="3559"/>
    <row r="3560"/>
    <row r="3561"/>
    <row r="3562"/>
    <row r="3563"/>
    <row r="3564"/>
    <row r="3565"/>
    <row r="3566"/>
    <row r="3567"/>
    <row r="3568"/>
    <row r="3569"/>
    <row r="3570"/>
    <row r="3571"/>
    <row r="3572"/>
    <row r="3573"/>
    <row r="3574"/>
    <row r="3575"/>
    <row r="3576"/>
    <row r="3577"/>
    <row r="3578"/>
    <row r="3579"/>
    <row r="3580"/>
    <row r="3581"/>
    <row r="3582"/>
    <row r="3583"/>
    <row r="3584"/>
    <row r="3585"/>
    <row r="3586"/>
    <row r="3587"/>
    <row r="3588"/>
    <row r="3589"/>
    <row r="3590"/>
    <row r="3591"/>
    <row r="3592"/>
    <row r="3593"/>
    <row r="3594"/>
    <row r="3595"/>
    <row r="3596"/>
    <row r="3597"/>
    <row r="3598"/>
    <row r="3599"/>
    <row r="3600"/>
    <row r="3601"/>
    <row r="3602"/>
    <row r="3603"/>
    <row r="3604"/>
    <row r="3605"/>
    <row r="3606"/>
    <row r="3607"/>
    <row r="3608"/>
    <row r="3609"/>
    <row r="3610"/>
    <row r="3611"/>
    <row r="3612"/>
    <row r="3613"/>
    <row r="3614"/>
    <row r="3615"/>
    <row r="3616"/>
    <row r="3617"/>
    <row r="3618"/>
    <row r="3619"/>
    <row r="3620"/>
    <row r="3621"/>
    <row r="3622"/>
    <row r="3623"/>
    <row r="3624"/>
    <row r="3625"/>
    <row r="3626"/>
    <row r="3627"/>
    <row r="3628"/>
    <row r="3629"/>
    <row r="3630"/>
    <row r="3631"/>
    <row r="3632"/>
    <row r="3633"/>
    <row r="3634"/>
    <row r="3635"/>
    <row r="3636"/>
    <row r="3637"/>
    <row r="3638"/>
    <row r="3639"/>
    <row r="3640"/>
    <row r="3641"/>
    <row r="3642"/>
    <row r="3643"/>
    <row r="3644"/>
    <row r="3645"/>
    <row r="3646"/>
    <row r="3647"/>
    <row r="3648"/>
    <row r="3649"/>
    <row r="3650"/>
    <row r="3651"/>
    <row r="3652"/>
    <row r="3653"/>
    <row r="3654"/>
    <row r="3655"/>
    <row r="3656"/>
    <row r="3657"/>
    <row r="3658"/>
    <row r="3659"/>
    <row r="3660"/>
    <row r="3661"/>
    <row r="3662"/>
    <row r="3663"/>
    <row r="3664"/>
    <row r="3665"/>
    <row r="3666"/>
    <row r="3667"/>
    <row r="3668"/>
    <row r="3669"/>
    <row r="3670"/>
    <row r="3671"/>
    <row r="3672"/>
    <row r="3673"/>
    <row r="3674"/>
    <row r="3675"/>
    <row r="3676"/>
    <row r="3677"/>
    <row r="3678"/>
    <row r="3679"/>
    <row r="3680"/>
    <row r="3681"/>
    <row r="3682"/>
    <row r="3683"/>
    <row r="3684"/>
    <row r="3685"/>
    <row r="3686"/>
    <row r="3687"/>
    <row r="3688"/>
    <row r="3689"/>
    <row r="3690"/>
    <row r="3691"/>
    <row r="3692"/>
    <row r="3693"/>
    <row r="3694"/>
    <row r="3695"/>
    <row r="3696"/>
    <row r="3697"/>
    <row r="3698"/>
    <row r="3699"/>
    <row r="3700"/>
    <row r="3701"/>
    <row r="3702"/>
    <row r="3703"/>
    <row r="3704"/>
    <row r="3705"/>
    <row r="3706"/>
    <row r="3707"/>
    <row r="3708"/>
    <row r="3709"/>
    <row r="3710"/>
    <row r="3711"/>
    <row r="3712"/>
    <row r="3713"/>
    <row r="3714"/>
    <row r="3715"/>
    <row r="3716"/>
    <row r="3717"/>
    <row r="3718"/>
    <row r="3719"/>
    <row r="3720"/>
    <row r="3721"/>
    <row r="3722"/>
    <row r="3723"/>
    <row r="3724"/>
    <row r="3725"/>
    <row r="3726"/>
    <row r="3727"/>
    <row r="3728"/>
    <row r="3729"/>
    <row r="3730"/>
    <row r="3731"/>
    <row r="3732"/>
    <row r="3733"/>
    <row r="3734"/>
    <row r="3735"/>
    <row r="3736"/>
    <row r="3737"/>
    <row r="3738"/>
    <row r="3739"/>
    <row r="3740"/>
    <row r="3741"/>
    <row r="3742"/>
    <row r="3743"/>
    <row r="3744"/>
    <row r="3745"/>
    <row r="3746"/>
    <row r="3747"/>
    <row r="3748"/>
    <row r="3749"/>
    <row r="3750"/>
    <row r="3751"/>
    <row r="3752"/>
    <row r="3753"/>
    <row r="3754"/>
    <row r="3755"/>
    <row r="3756"/>
    <row r="3757"/>
    <row r="3758"/>
    <row r="3759"/>
    <row r="3760"/>
    <row r="3761"/>
    <row r="3762"/>
    <row r="3763"/>
    <row r="3764"/>
    <row r="3765"/>
    <row r="3766"/>
    <row r="3767"/>
    <row r="3768"/>
    <row r="3769"/>
    <row r="3770"/>
    <row r="3771"/>
    <row r="3772"/>
    <row r="3773"/>
    <row r="3774"/>
    <row r="3775"/>
    <row r="3776"/>
    <row r="3777"/>
    <row r="3778"/>
    <row r="3779"/>
    <row r="3780"/>
    <row r="3781"/>
    <row r="3782"/>
    <row r="3783"/>
    <row r="3784"/>
    <row r="3785"/>
    <row r="3786"/>
    <row r="3787"/>
    <row r="3788"/>
    <row r="3789"/>
    <row r="3790"/>
    <row r="3791"/>
    <row r="3792"/>
    <row r="3793"/>
    <row r="3794"/>
    <row r="3795"/>
    <row r="3796"/>
    <row r="3797"/>
    <row r="3798"/>
    <row r="3799"/>
    <row r="3800"/>
    <row r="3801"/>
    <row r="3802"/>
    <row r="3803"/>
    <row r="3804"/>
    <row r="3805"/>
    <row r="3806"/>
    <row r="3807"/>
    <row r="3808"/>
    <row r="3809"/>
    <row r="3810"/>
    <row r="3811"/>
    <row r="3812"/>
    <row r="3813"/>
    <row r="3814"/>
    <row r="3815"/>
    <row r="3816"/>
    <row r="3817"/>
    <row r="3818"/>
    <row r="3819"/>
    <row r="3820"/>
    <row r="3821"/>
    <row r="3822"/>
    <row r="3823"/>
    <row r="3824"/>
    <row r="3825"/>
    <row r="3826"/>
    <row r="3827"/>
    <row r="3828"/>
    <row r="3829"/>
    <row r="3830"/>
    <row r="3831"/>
    <row r="3832"/>
    <row r="3833"/>
    <row r="3834"/>
    <row r="3835"/>
    <row r="3836"/>
    <row r="3837"/>
    <row r="3838"/>
    <row r="3839"/>
    <row r="3840"/>
    <row r="3841"/>
    <row r="3842"/>
    <row r="3843"/>
    <row r="3844"/>
    <row r="3845"/>
    <row r="3846"/>
    <row r="3847"/>
    <row r="3848"/>
    <row r="3849"/>
    <row r="3850"/>
    <row r="3851"/>
    <row r="3852"/>
    <row r="3853"/>
    <row r="3854"/>
    <row r="3855"/>
    <row r="3856"/>
    <row r="3857"/>
    <row r="3858"/>
    <row r="3859"/>
    <row r="3860"/>
    <row r="3861"/>
    <row r="3862"/>
    <row r="3863"/>
    <row r="3864"/>
    <row r="3865"/>
    <row r="3866"/>
    <row r="3867"/>
    <row r="3868"/>
    <row r="3869"/>
    <row r="3870"/>
    <row r="3871"/>
    <row r="3872"/>
    <row r="3873"/>
    <row r="3874"/>
    <row r="3875"/>
    <row r="3876"/>
    <row r="3877"/>
    <row r="3878"/>
    <row r="3879"/>
    <row r="3880"/>
    <row r="3881"/>
    <row r="3882"/>
    <row r="3883"/>
    <row r="3884"/>
    <row r="3885"/>
    <row r="3886"/>
    <row r="3887"/>
    <row r="3888"/>
    <row r="3889"/>
    <row r="3890"/>
    <row r="3891"/>
    <row r="3892"/>
    <row r="3893"/>
    <row r="3894"/>
    <row r="3895"/>
    <row r="3896"/>
    <row r="3897"/>
    <row r="3898"/>
    <row r="3899"/>
    <row r="3900"/>
    <row r="3901"/>
    <row r="3902"/>
    <row r="3903"/>
    <row r="3904"/>
    <row r="3905"/>
    <row r="3906"/>
    <row r="3907"/>
    <row r="3908"/>
    <row r="3909"/>
    <row r="3910"/>
    <row r="3911"/>
    <row r="3912"/>
    <row r="3913"/>
    <row r="3914"/>
    <row r="3915"/>
    <row r="3916"/>
    <row r="3917"/>
    <row r="3918"/>
    <row r="3919"/>
    <row r="3920"/>
    <row r="3921"/>
    <row r="3922"/>
    <row r="3923"/>
    <row r="3924"/>
    <row r="3925"/>
    <row r="3926"/>
    <row r="3927"/>
    <row r="3928"/>
    <row r="3929"/>
    <row r="3930"/>
    <row r="3931"/>
    <row r="3932"/>
    <row r="3933"/>
    <row r="3934"/>
    <row r="3935"/>
    <row r="3936"/>
    <row r="3937"/>
    <row r="3938"/>
    <row r="3939"/>
    <row r="3940"/>
    <row r="3941"/>
    <row r="3942"/>
    <row r="3943"/>
    <row r="3944"/>
    <row r="3945"/>
    <row r="3946"/>
    <row r="3947"/>
    <row r="3948"/>
    <row r="3949"/>
    <row r="3950"/>
    <row r="3951"/>
    <row r="3952"/>
    <row r="3953"/>
    <row r="3954"/>
    <row r="3955"/>
    <row r="3956"/>
    <row r="3957"/>
    <row r="3958"/>
    <row r="3959"/>
    <row r="3960"/>
    <row r="3961"/>
    <row r="3962"/>
    <row r="3963"/>
    <row r="3964"/>
    <row r="3965"/>
    <row r="3966"/>
    <row r="3967"/>
    <row r="3968"/>
    <row r="3969"/>
    <row r="3970"/>
    <row r="3971"/>
    <row r="3972"/>
    <row r="3973"/>
    <row r="3974"/>
    <row r="3975"/>
    <row r="3976"/>
    <row r="3977"/>
    <row r="3978"/>
    <row r="3979"/>
    <row r="3980"/>
    <row r="3981"/>
    <row r="3982"/>
    <row r="3983"/>
    <row r="3984"/>
    <row r="3985"/>
    <row r="3986"/>
    <row r="3987"/>
    <row r="3988"/>
    <row r="3989"/>
    <row r="3990"/>
    <row r="3991"/>
    <row r="3992"/>
    <row r="3993"/>
    <row r="3994"/>
    <row r="3995"/>
    <row r="3996"/>
    <row r="3997"/>
    <row r="3998"/>
    <row r="3999"/>
    <row r="4000"/>
    <row r="4001"/>
    <row r="4002"/>
    <row r="4003"/>
    <row r="4004"/>
    <row r="4005"/>
    <row r="4006"/>
    <row r="4007"/>
    <row r="4008"/>
    <row r="4009"/>
    <row r="4010"/>
    <row r="4011"/>
    <row r="4012"/>
    <row r="4013"/>
    <row r="4014"/>
    <row r="4015"/>
    <row r="4016"/>
    <row r="4017"/>
    <row r="4018"/>
    <row r="4019"/>
    <row r="4020"/>
    <row r="4021"/>
    <row r="4022"/>
    <row r="4023"/>
    <row r="4024"/>
    <row r="4025"/>
    <row r="4026"/>
    <row r="4027"/>
    <row r="4028"/>
    <row r="4029"/>
    <row r="4030"/>
    <row r="4031"/>
    <row r="4032"/>
    <row r="4033"/>
    <row r="4034"/>
    <row r="4035"/>
    <row r="4036"/>
    <row r="4037"/>
    <row r="4038"/>
    <row r="4039"/>
    <row r="4040"/>
    <row r="4041"/>
    <row r="4042"/>
    <row r="4043"/>
    <row r="4044"/>
    <row r="4045"/>
    <row r="4046"/>
    <row r="4047"/>
    <row r="4048"/>
    <row r="4049"/>
    <row r="4050"/>
    <row r="4051"/>
    <row r="4052"/>
    <row r="4053"/>
    <row r="4054"/>
    <row r="4055"/>
    <row r="4056"/>
    <row r="4057"/>
    <row r="4058"/>
    <row r="4059"/>
    <row r="4060"/>
    <row r="4061"/>
    <row r="4062"/>
    <row r="4063"/>
    <row r="4064"/>
    <row r="4065"/>
    <row r="4066"/>
    <row r="4067"/>
    <row r="4068"/>
    <row r="4069"/>
    <row r="4070"/>
    <row r="4071"/>
    <row r="4072"/>
    <row r="4073"/>
    <row r="4074"/>
    <row r="4075"/>
    <row r="4076"/>
    <row r="4077"/>
    <row r="4078"/>
    <row r="4079"/>
    <row r="4080"/>
    <row r="4081"/>
    <row r="4082"/>
    <row r="4083"/>
    <row r="4084"/>
    <row r="4085"/>
    <row r="4086"/>
    <row r="4087"/>
    <row r="4088"/>
    <row r="4089"/>
    <row r="4090"/>
    <row r="4091"/>
    <row r="4092"/>
    <row r="4093"/>
    <row r="4094"/>
    <row r="4095"/>
    <row r="4096"/>
    <row r="4097"/>
    <row r="4098"/>
    <row r="4099"/>
    <row r="4100"/>
    <row r="4101"/>
    <row r="4102"/>
    <row r="4103"/>
    <row r="4104"/>
    <row r="4105"/>
    <row r="4106"/>
    <row r="4107"/>
    <row r="4108"/>
    <row r="4109"/>
    <row r="4110"/>
    <row r="4111"/>
    <row r="4112"/>
    <row r="4113"/>
    <row r="4114"/>
    <row r="4115"/>
    <row r="4116"/>
    <row r="4117"/>
    <row r="4118"/>
    <row r="4119"/>
    <row r="4120"/>
    <row r="4121"/>
    <row r="4122"/>
    <row r="4123"/>
    <row r="4124"/>
    <row r="4125"/>
    <row r="4126"/>
    <row r="4127"/>
    <row r="4128"/>
    <row r="4129"/>
    <row r="4130"/>
    <row r="4131"/>
    <row r="4132"/>
    <row r="4133"/>
    <row r="4134"/>
    <row r="4135"/>
    <row r="4136"/>
    <row r="4137"/>
    <row r="4138"/>
    <row r="4139"/>
    <row r="4140"/>
    <row r="4141"/>
    <row r="4142"/>
    <row r="4143"/>
    <row r="4144"/>
    <row r="4145"/>
    <row r="4146"/>
    <row r="4147"/>
    <row r="4148"/>
    <row r="4149"/>
    <row r="4150"/>
    <row r="4151"/>
    <row r="4152"/>
    <row r="4153"/>
    <row r="4154"/>
    <row r="4155"/>
    <row r="4156"/>
    <row r="4157"/>
    <row r="4158"/>
    <row r="4159"/>
    <row r="4160"/>
    <row r="4161"/>
    <row r="4162"/>
    <row r="4163"/>
    <row r="4164"/>
    <row r="4165"/>
    <row r="4166"/>
    <row r="4167"/>
    <row r="4168"/>
    <row r="4169"/>
    <row r="4170"/>
    <row r="4171"/>
    <row r="4172"/>
    <row r="4173"/>
    <row r="4174"/>
    <row r="4175"/>
    <row r="4176"/>
    <row r="4177"/>
    <row r="4178"/>
    <row r="4179"/>
    <row r="4180"/>
    <row r="4181"/>
    <row r="4182"/>
    <row r="4183"/>
    <row r="4184"/>
    <row r="4185"/>
    <row r="4186"/>
    <row r="4187"/>
    <row r="4188"/>
    <row r="4189"/>
    <row r="4190"/>
    <row r="4191"/>
    <row r="4192"/>
    <row r="4193"/>
    <row r="4194"/>
    <row r="4195"/>
    <row r="4196"/>
    <row r="4197"/>
    <row r="4198"/>
    <row r="4199"/>
    <row r="4200"/>
    <row r="4201"/>
    <row r="4202"/>
    <row r="4203"/>
    <row r="4204"/>
    <row r="4205"/>
    <row r="4206"/>
    <row r="4207"/>
    <row r="4208"/>
    <row r="4209"/>
    <row r="4210"/>
    <row r="4211"/>
    <row r="4212"/>
    <row r="4213"/>
    <row r="4214"/>
    <row r="4215"/>
    <row r="4216"/>
    <row r="4217"/>
    <row r="4218"/>
    <row r="4219"/>
    <row r="4220"/>
    <row r="4221"/>
    <row r="4222"/>
    <row r="4223"/>
    <row r="4224"/>
    <row r="4225"/>
    <row r="4226"/>
    <row r="4227"/>
    <row r="4228"/>
    <row r="4229"/>
    <row r="4230"/>
    <row r="4231"/>
    <row r="4232"/>
    <row r="4233"/>
    <row r="4234"/>
    <row r="4235"/>
    <row r="4236"/>
    <row r="4237"/>
    <row r="4238"/>
    <row r="4239"/>
    <row r="4240"/>
    <row r="4241"/>
    <row r="4242"/>
    <row r="4243"/>
    <row r="4244"/>
    <row r="4245"/>
    <row r="4246"/>
    <row r="4247"/>
    <row r="4248"/>
    <row r="4249"/>
    <row r="4250"/>
    <row r="4251"/>
    <row r="4252"/>
    <row r="4253"/>
    <row r="4254"/>
    <row r="4255"/>
    <row r="4256"/>
    <row r="4257"/>
    <row r="4258"/>
    <row r="4259"/>
    <row r="4260"/>
    <row r="4261"/>
    <row r="4262"/>
    <row r="4263"/>
    <row r="4264"/>
    <row r="4265"/>
    <row r="4266"/>
    <row r="4267"/>
    <row r="4268"/>
    <row r="4269"/>
    <row r="4270"/>
    <row r="4271"/>
    <row r="4272"/>
    <row r="4273"/>
    <row r="4274"/>
    <row r="4275"/>
    <row r="4276"/>
    <row r="4277"/>
    <row r="4278"/>
    <row r="4279"/>
    <row r="4280"/>
    <row r="4281"/>
    <row r="4282"/>
    <row r="4283"/>
    <row r="4284"/>
    <row r="4285"/>
    <row r="4286"/>
    <row r="4287"/>
    <row r="4288"/>
    <row r="4289"/>
    <row r="4290"/>
    <row r="4291"/>
    <row r="4292"/>
    <row r="4293"/>
    <row r="4294"/>
    <row r="4295"/>
    <row r="4296"/>
    <row r="4297"/>
    <row r="4298"/>
    <row r="4299"/>
    <row r="4300"/>
    <row r="4301"/>
    <row r="4302"/>
    <row r="4303"/>
    <row r="4304"/>
    <row r="4305"/>
    <row r="4306"/>
    <row r="4307"/>
    <row r="4308"/>
    <row r="4309"/>
    <row r="4310"/>
    <row r="4311"/>
    <row r="4312"/>
    <row r="4313"/>
    <row r="4314"/>
    <row r="4315"/>
    <row r="4316"/>
    <row r="4317"/>
    <row r="4318"/>
    <row r="4319"/>
    <row r="4320"/>
    <row r="4321"/>
    <row r="4322"/>
    <row r="4323"/>
    <row r="4324"/>
    <row r="4325"/>
    <row r="4326"/>
    <row r="4327"/>
    <row r="4328"/>
    <row r="4329"/>
    <row r="4330"/>
    <row r="4331"/>
    <row r="4332"/>
    <row r="4333"/>
    <row r="4334"/>
    <row r="4335"/>
    <row r="4336"/>
    <row r="4337"/>
    <row r="4338"/>
    <row r="4339"/>
    <row r="4340"/>
    <row r="4341"/>
    <row r="4342"/>
    <row r="4343"/>
    <row r="4344"/>
    <row r="4345"/>
    <row r="4346"/>
    <row r="4347"/>
    <row r="4348"/>
    <row r="4349"/>
    <row r="4350"/>
    <row r="4351"/>
    <row r="4352"/>
    <row r="4353"/>
    <row r="4354"/>
    <row r="4355"/>
    <row r="4356"/>
    <row r="4357"/>
    <row r="4358"/>
    <row r="4359"/>
    <row r="4360"/>
    <row r="4361"/>
    <row r="4362"/>
    <row r="4363"/>
    <row r="4364"/>
    <row r="4365"/>
    <row r="4366"/>
    <row r="4367"/>
    <row r="4368"/>
    <row r="4369"/>
    <row r="4370"/>
    <row r="4371"/>
    <row r="4372"/>
    <row r="4373"/>
    <row r="4374"/>
    <row r="4375"/>
    <row r="4376"/>
    <row r="4377"/>
    <row r="4378"/>
    <row r="4379"/>
    <row r="4380"/>
    <row r="4381"/>
    <row r="4382"/>
    <row r="4383"/>
    <row r="4384"/>
    <row r="4385"/>
    <row r="4386"/>
    <row r="4387"/>
    <row r="4388"/>
    <row r="4389"/>
    <row r="4390"/>
    <row r="4391"/>
    <row r="4392"/>
    <row r="4393"/>
    <row r="4394"/>
    <row r="4395"/>
    <row r="4396"/>
    <row r="4397"/>
    <row r="4398"/>
    <row r="4399"/>
    <row r="4400"/>
    <row r="4401"/>
    <row r="4402"/>
    <row r="4403"/>
    <row r="4404"/>
    <row r="4405"/>
    <row r="4406"/>
    <row r="4407"/>
    <row r="4408"/>
    <row r="4409"/>
    <row r="4410"/>
    <row r="4411"/>
    <row r="4412"/>
    <row r="4413"/>
    <row r="4414"/>
    <row r="4415"/>
    <row r="4416"/>
    <row r="4417"/>
    <row r="4418"/>
    <row r="4419"/>
    <row r="4420"/>
    <row r="4421"/>
    <row r="4422"/>
    <row r="4423"/>
    <row r="4424"/>
    <row r="4425"/>
    <row r="4426"/>
    <row r="4427"/>
    <row r="4428"/>
    <row r="4429"/>
    <row r="4430"/>
    <row r="4431"/>
    <row r="4432"/>
    <row r="4433"/>
    <row r="4434"/>
    <row r="4435"/>
    <row r="4436"/>
    <row r="4437"/>
    <row r="4438"/>
    <row r="4439"/>
    <row r="4440"/>
    <row r="4441"/>
    <row r="4442"/>
    <row r="4443"/>
    <row r="4444"/>
    <row r="4445"/>
    <row r="4446"/>
    <row r="4447"/>
    <row r="4448"/>
    <row r="4449"/>
    <row r="4450"/>
    <row r="4451"/>
    <row r="4452"/>
    <row r="4453"/>
    <row r="4454"/>
    <row r="4455"/>
    <row r="4456"/>
    <row r="4457"/>
    <row r="4458"/>
    <row r="4459"/>
    <row r="4460"/>
    <row r="4461"/>
    <row r="4462"/>
    <row r="4463"/>
    <row r="4464"/>
    <row r="4465"/>
    <row r="4466"/>
    <row r="4467"/>
    <row r="4468"/>
    <row r="4469"/>
    <row r="4470"/>
    <row r="4471"/>
    <row r="4472"/>
    <row r="4473"/>
    <row r="4474"/>
    <row r="4475"/>
    <row r="4476"/>
    <row r="4477"/>
    <row r="4478"/>
    <row r="4479"/>
    <row r="4480"/>
    <row r="4481"/>
    <row r="4482"/>
    <row r="4483"/>
    <row r="4484"/>
    <row r="4485"/>
    <row r="4486"/>
    <row r="4487"/>
    <row r="4488"/>
    <row r="4489"/>
    <row r="4490"/>
    <row r="4491"/>
    <row r="4492"/>
    <row r="4493"/>
    <row r="4494"/>
    <row r="4495"/>
    <row r="4496"/>
    <row r="4497"/>
    <row r="4498"/>
    <row r="4499"/>
    <row r="4500"/>
    <row r="4501"/>
    <row r="4502"/>
    <row r="4503"/>
    <row r="4504"/>
    <row r="4505"/>
    <row r="4506"/>
    <row r="4507"/>
    <row r="4508"/>
    <row r="4509"/>
    <row r="4510"/>
    <row r="4511"/>
    <row r="4512"/>
    <row r="4513"/>
    <row r="4514"/>
    <row r="4515"/>
    <row r="4516"/>
    <row r="4517"/>
    <row r="4518"/>
    <row r="4519"/>
    <row r="4520"/>
    <row r="4521"/>
    <row r="4522"/>
    <row r="4523"/>
    <row r="4524"/>
    <row r="4525"/>
    <row r="4526"/>
    <row r="4527"/>
    <row r="4528"/>
    <row r="4529"/>
    <row r="4530"/>
    <row r="4531"/>
    <row r="4532"/>
    <row r="4533"/>
    <row r="4534"/>
    <row r="4535"/>
    <row r="4536"/>
    <row r="4537"/>
    <row r="4538"/>
    <row r="4539"/>
    <row r="4540"/>
    <row r="4541"/>
    <row r="4542"/>
    <row r="4543"/>
    <row r="4544"/>
    <row r="4545"/>
    <row r="4546"/>
    <row r="4547"/>
    <row r="4548"/>
    <row r="4549"/>
    <row r="4550"/>
    <row r="4551"/>
    <row r="4552"/>
    <row r="4553"/>
    <row r="4554"/>
    <row r="4555"/>
    <row r="4556"/>
    <row r="4557"/>
    <row r="4558"/>
    <row r="4559"/>
    <row r="4560"/>
    <row r="4561"/>
    <row r="4562"/>
    <row r="4563"/>
    <row r="4564"/>
    <row r="4565"/>
    <row r="4566"/>
    <row r="4567"/>
    <row r="4568"/>
    <row r="4569"/>
    <row r="4570"/>
    <row r="4571"/>
    <row r="4572"/>
    <row r="4573"/>
    <row r="4574"/>
    <row r="4575"/>
    <row r="4576"/>
    <row r="4577"/>
    <row r="4578"/>
    <row r="4579"/>
    <row r="4580"/>
    <row r="4581"/>
    <row r="4582"/>
    <row r="4583"/>
    <row r="4584"/>
    <row r="4585"/>
    <row r="4586"/>
    <row r="4587"/>
    <row r="4588"/>
    <row r="4589"/>
    <row r="4590"/>
    <row r="4591"/>
    <row r="4592"/>
    <row r="4593"/>
    <row r="4594"/>
    <row r="4595"/>
    <row r="4596"/>
    <row r="4597"/>
    <row r="4598"/>
    <row r="4599"/>
    <row r="4600"/>
    <row r="4601"/>
    <row r="4602"/>
    <row r="4603"/>
    <row r="4604"/>
    <row r="4605"/>
    <row r="4606"/>
    <row r="4607"/>
    <row r="4608"/>
    <row r="4609"/>
    <row r="4610"/>
    <row r="4611"/>
    <row r="4612"/>
    <row r="4613"/>
    <row r="4614"/>
    <row r="4615"/>
    <row r="4616"/>
    <row r="4617"/>
    <row r="4618"/>
    <row r="4619"/>
    <row r="4620"/>
    <row r="4621"/>
    <row r="4622"/>
    <row r="4623"/>
    <row r="4624"/>
    <row r="4625"/>
    <row r="4626"/>
    <row r="4627"/>
    <row r="4628"/>
    <row r="4629"/>
    <row r="4630"/>
    <row r="4631"/>
    <row r="4632"/>
    <row r="4633"/>
    <row r="4634"/>
    <row r="4635"/>
    <row r="4636"/>
    <row r="4637"/>
    <row r="4638"/>
    <row r="4639"/>
    <row r="4640"/>
    <row r="4641"/>
    <row r="4642"/>
    <row r="4643"/>
    <row r="4644"/>
    <row r="4645"/>
    <row r="4646"/>
    <row r="4647"/>
    <row r="4648"/>
    <row r="4649"/>
    <row r="4650"/>
    <row r="4651"/>
    <row r="4652"/>
    <row r="4653"/>
    <row r="4654"/>
    <row r="4655"/>
    <row r="4656"/>
    <row r="4657"/>
    <row r="4658"/>
    <row r="4659"/>
    <row r="4660"/>
    <row r="4661"/>
    <row r="4662"/>
    <row r="4663"/>
    <row r="4664"/>
    <row r="4665"/>
    <row r="4666"/>
    <row r="4667"/>
    <row r="4668"/>
    <row r="4669"/>
    <row r="4670"/>
    <row r="4671"/>
    <row r="4672"/>
    <row r="4673"/>
    <row r="4674"/>
    <row r="4675"/>
    <row r="4676"/>
    <row r="4677"/>
    <row r="4678"/>
    <row r="4679"/>
    <row r="4680"/>
    <row r="4681"/>
    <row r="4682"/>
    <row r="4683"/>
    <row r="4684"/>
    <row r="4685"/>
    <row r="4686"/>
    <row r="4687"/>
    <row r="4688"/>
    <row r="4689"/>
    <row r="4690"/>
    <row r="4691"/>
    <row r="4692"/>
    <row r="4693"/>
    <row r="4694"/>
    <row r="4695"/>
    <row r="4696"/>
    <row r="4697"/>
    <row r="4698"/>
    <row r="4699"/>
    <row r="4700"/>
    <row r="4701"/>
    <row r="4702"/>
    <row r="4703"/>
    <row r="4704"/>
    <row r="4705"/>
    <row r="4706"/>
    <row r="4707"/>
    <row r="4708"/>
    <row r="4709"/>
    <row r="4710"/>
    <row r="4711"/>
    <row r="4712"/>
    <row r="4713"/>
    <row r="4714"/>
    <row r="4715"/>
    <row r="4716"/>
    <row r="4717"/>
    <row r="4718"/>
    <row r="4719"/>
    <row r="4720"/>
    <row r="4721"/>
    <row r="4722"/>
    <row r="4723"/>
    <row r="4724"/>
    <row r="4725"/>
    <row r="4726"/>
    <row r="4727"/>
    <row r="4728"/>
    <row r="4729"/>
    <row r="4730"/>
    <row r="4731"/>
    <row r="4732"/>
    <row r="4733"/>
    <row r="4734"/>
    <row r="4735"/>
    <row r="4736"/>
    <row r="4737"/>
    <row r="4738"/>
    <row r="4739"/>
    <row r="4740"/>
    <row r="4741"/>
    <row r="4742"/>
    <row r="4743"/>
    <row r="4744"/>
    <row r="4745"/>
    <row r="4746"/>
    <row r="4747"/>
    <row r="4748"/>
    <row r="4749"/>
    <row r="4750"/>
    <row r="4751"/>
    <row r="4752"/>
    <row r="4753"/>
    <row r="4754"/>
    <row r="4755"/>
    <row r="4756"/>
    <row r="4757"/>
    <row r="4758"/>
    <row r="4759"/>
    <row r="4760"/>
    <row r="4761"/>
    <row r="4762"/>
    <row r="4763"/>
    <row r="4764"/>
    <row r="4765"/>
    <row r="4766"/>
    <row r="4767"/>
    <row r="4768"/>
    <row r="4769"/>
    <row r="4770"/>
    <row r="4771"/>
    <row r="4772"/>
    <row r="4773"/>
    <row r="4774"/>
    <row r="4775"/>
    <row r="4776"/>
    <row r="4777"/>
    <row r="4778"/>
    <row r="4779"/>
    <row r="4780"/>
    <row r="4781"/>
    <row r="4782"/>
    <row r="4783"/>
    <row r="4784"/>
    <row r="4785"/>
    <row r="4786"/>
    <row r="4787"/>
    <row r="4788"/>
    <row r="4789"/>
    <row r="4790"/>
    <row r="4791"/>
    <row r="4792"/>
    <row r="4793"/>
    <row r="4794"/>
    <row r="4795"/>
    <row r="4796"/>
    <row r="4797"/>
    <row r="4798"/>
    <row r="4799"/>
    <row r="4800"/>
    <row r="4801"/>
    <row r="4802"/>
    <row r="4803"/>
    <row r="4804"/>
    <row r="4805"/>
    <row r="4806"/>
    <row r="4807"/>
    <row r="4808"/>
    <row r="4809"/>
    <row r="4810"/>
    <row r="4811"/>
    <row r="4812"/>
    <row r="4813"/>
    <row r="4814"/>
    <row r="4815"/>
    <row r="4816"/>
    <row r="4817"/>
    <row r="4818"/>
    <row r="4819"/>
    <row r="4820"/>
    <row r="4821"/>
    <row r="4822"/>
    <row r="4823"/>
    <row r="4824"/>
    <row r="4825"/>
    <row r="4826"/>
    <row r="4827"/>
    <row r="4828"/>
    <row r="4829"/>
    <row r="4830"/>
    <row r="4831"/>
    <row r="4832"/>
    <row r="4833"/>
    <row r="4834"/>
    <row r="4835"/>
    <row r="4836"/>
    <row r="4837"/>
    <row r="4838"/>
    <row r="4839"/>
    <row r="4840"/>
    <row r="4841"/>
    <row r="4842"/>
    <row r="4843"/>
    <row r="4844"/>
    <row r="4845"/>
    <row r="4846"/>
    <row r="4847"/>
    <row r="4848"/>
    <row r="4849"/>
    <row r="4850"/>
    <row r="4851"/>
    <row r="4852"/>
    <row r="4853"/>
    <row r="4854"/>
    <row r="4855"/>
    <row r="4856"/>
    <row r="4857"/>
    <row r="4858"/>
    <row r="4859"/>
    <row r="4860"/>
    <row r="4861"/>
    <row r="4862"/>
    <row r="4863"/>
    <row r="4864"/>
    <row r="4865"/>
    <row r="4866"/>
    <row r="4867"/>
    <row r="4868"/>
    <row r="4869"/>
    <row r="4870"/>
    <row r="4871"/>
    <row r="4872"/>
    <row r="4873"/>
    <row r="4874"/>
    <row r="4875"/>
    <row r="4876"/>
    <row r="4877"/>
    <row r="4878"/>
    <row r="4879"/>
    <row r="4880"/>
    <row r="4881"/>
    <row r="4882"/>
    <row r="4883"/>
    <row r="4884"/>
    <row r="4885"/>
    <row r="4886"/>
    <row r="4887"/>
    <row r="4888"/>
    <row r="4889"/>
    <row r="4890"/>
    <row r="4891"/>
    <row r="4892"/>
    <row r="4893"/>
    <row r="4894"/>
    <row r="4895"/>
    <row r="4896"/>
    <row r="4897"/>
    <row r="4898"/>
    <row r="4899"/>
    <row r="4900"/>
    <row r="4901"/>
    <row r="4902"/>
    <row r="4903"/>
    <row r="4904"/>
    <row r="4905"/>
    <row r="4906"/>
    <row r="4907"/>
    <row r="4908"/>
    <row r="4909"/>
    <row r="4910"/>
    <row r="4911"/>
    <row r="4912"/>
    <row r="4913"/>
    <row r="4914"/>
    <row r="4915"/>
    <row r="4916"/>
    <row r="4917"/>
    <row r="4918"/>
    <row r="4919"/>
    <row r="4920"/>
    <row r="4921"/>
    <row r="4922"/>
    <row r="4923"/>
    <row r="4924"/>
    <row r="4925"/>
    <row r="4926"/>
    <row r="4927"/>
    <row r="4928"/>
    <row r="4929"/>
    <row r="4930"/>
    <row r="4931"/>
    <row r="4932"/>
    <row r="4933"/>
    <row r="4934"/>
    <row r="4935"/>
    <row r="4936"/>
    <row r="4937"/>
    <row r="4938"/>
    <row r="4939"/>
    <row r="4940"/>
    <row r="4941"/>
    <row r="4942"/>
    <row r="4943"/>
    <row r="4944"/>
    <row r="4945"/>
    <row r="4946"/>
    <row r="4947"/>
    <row r="4948"/>
    <row r="4949"/>
    <row r="4950"/>
    <row r="4951"/>
    <row r="4952"/>
    <row r="4953"/>
    <row r="4954"/>
    <row r="4955"/>
    <row r="4956"/>
    <row r="4957"/>
    <row r="4958"/>
    <row r="4959"/>
    <row r="4960"/>
    <row r="4961"/>
    <row r="4962"/>
    <row r="4963"/>
    <row r="4964"/>
    <row r="4965"/>
    <row r="4966"/>
    <row r="4967"/>
    <row r="4968"/>
    <row r="4969"/>
    <row r="4970"/>
    <row r="4971"/>
    <row r="4972"/>
    <row r="4973"/>
    <row r="4974"/>
    <row r="4975"/>
    <row r="4976"/>
    <row r="4977"/>
    <row r="4978"/>
    <row r="4979"/>
    <row r="4980"/>
    <row r="4981"/>
    <row r="4982"/>
    <row r="4983"/>
    <row r="4984"/>
    <row r="4985"/>
    <row r="4986"/>
    <row r="4987"/>
    <row r="4988"/>
    <row r="4989"/>
    <row r="4990"/>
    <row r="4991"/>
    <row r="4992"/>
    <row r="4993"/>
    <row r="4994"/>
    <row r="4995"/>
    <row r="4996"/>
    <row r="4997"/>
    <row r="4998"/>
    <row r="4999"/>
    <row r="5000"/>
    <row r="5001"/>
    <row r="5002"/>
    <row r="5003"/>
    <row r="5004"/>
    <row r="5005"/>
    <row r="5006"/>
    <row r="5007"/>
    <row r="5008"/>
    <row r="5009"/>
    <row r="5010"/>
    <row r="5011"/>
    <row r="5012"/>
    <row r="5013"/>
    <row r="5014"/>
    <row r="5015"/>
    <row r="5016"/>
    <row r="5017"/>
    <row r="5018"/>
    <row r="5019"/>
    <row r="5020"/>
    <row r="5021"/>
    <row r="5022"/>
    <row r="5023"/>
    <row r="5024"/>
    <row r="5025"/>
    <row r="5026"/>
    <row r="5027"/>
    <row r="5028"/>
    <row r="5029"/>
    <row r="5030"/>
    <row r="5031"/>
    <row r="5032"/>
    <row r="5033"/>
    <row r="5034"/>
    <row r="5035"/>
    <row r="5036"/>
    <row r="5037"/>
    <row r="5038"/>
    <row r="5039"/>
    <row r="5040"/>
    <row r="5041"/>
    <row r="5042"/>
    <row r="5043"/>
    <row r="5044"/>
    <row r="5045"/>
    <row r="5046"/>
    <row r="5047"/>
    <row r="5048"/>
    <row r="5049"/>
    <row r="5050"/>
    <row r="5051"/>
    <row r="5052"/>
    <row r="5053"/>
    <row r="5054"/>
    <row r="5055"/>
    <row r="5056"/>
    <row r="5057"/>
    <row r="5058"/>
    <row r="5059"/>
    <row r="5060"/>
    <row r="5061"/>
    <row r="5062"/>
    <row r="5063"/>
    <row r="5064"/>
    <row r="5065"/>
    <row r="5066"/>
    <row r="5067"/>
    <row r="5068"/>
    <row r="5069"/>
    <row r="5070"/>
    <row r="5071"/>
    <row r="5072"/>
    <row r="5073"/>
    <row r="5074"/>
    <row r="5075"/>
    <row r="5076"/>
    <row r="5077"/>
    <row r="5078"/>
    <row r="5079"/>
    <row r="5080"/>
    <row r="5081"/>
    <row r="5082"/>
    <row r="5083"/>
    <row r="5084"/>
    <row r="5085"/>
    <row r="5086"/>
    <row r="5087"/>
    <row r="5088"/>
    <row r="5089"/>
    <row r="5090"/>
    <row r="5091"/>
    <row r="5092"/>
    <row r="5093"/>
    <row r="5094"/>
    <row r="5095"/>
    <row r="5096"/>
    <row r="5097"/>
    <row r="5098"/>
    <row r="5099"/>
    <row r="5100"/>
    <row r="5101"/>
    <row r="5102"/>
    <row r="5103"/>
    <row r="5104"/>
    <row r="5105"/>
    <row r="5106"/>
    <row r="5107"/>
    <row r="5108"/>
    <row r="5109"/>
    <row r="5110"/>
    <row r="5111"/>
    <row r="5112"/>
    <row r="5113"/>
    <row r="5114"/>
    <row r="5115"/>
    <row r="5116"/>
    <row r="5117"/>
    <row r="5118"/>
    <row r="5119"/>
    <row r="5120"/>
    <row r="5121"/>
    <row r="5122"/>
    <row r="5123"/>
    <row r="5124"/>
    <row r="5125"/>
    <row r="5126"/>
    <row r="5127"/>
    <row r="5128"/>
    <row r="5129"/>
    <row r="5130"/>
    <row r="5131"/>
    <row r="5132"/>
    <row r="5133"/>
    <row r="5134"/>
    <row r="5135"/>
    <row r="5136"/>
    <row r="5137"/>
    <row r="5138"/>
    <row r="5139"/>
    <row r="5140"/>
    <row r="5141"/>
    <row r="5142"/>
    <row r="5143"/>
    <row r="5144"/>
    <row r="5145"/>
    <row r="5146"/>
    <row r="5147"/>
    <row r="5148"/>
    <row r="5149"/>
    <row r="5150"/>
    <row r="5151"/>
    <row r="5152"/>
    <row r="5153"/>
    <row r="5154"/>
    <row r="5155"/>
    <row r="5156"/>
    <row r="5157"/>
    <row r="5158"/>
    <row r="5159"/>
    <row r="5160"/>
    <row r="5161"/>
    <row r="5162"/>
    <row r="5163"/>
    <row r="5164"/>
    <row r="5165"/>
    <row r="5166"/>
    <row r="5167"/>
    <row r="5168"/>
    <row r="5169"/>
    <row r="5170"/>
    <row r="5171"/>
    <row r="5172"/>
    <row r="5173"/>
    <row r="5174"/>
    <row r="5175"/>
    <row r="5176"/>
    <row r="5177"/>
    <row r="5178"/>
    <row r="5179"/>
    <row r="5180"/>
    <row r="5181"/>
    <row r="5182"/>
    <row r="5183"/>
    <row r="5184"/>
    <row r="5185"/>
    <row r="5186"/>
    <row r="5187"/>
    <row r="5188"/>
    <row r="5189"/>
    <row r="5190"/>
    <row r="5191"/>
    <row r="5192"/>
    <row r="5193"/>
    <row r="5194"/>
    <row r="5195"/>
    <row r="5196"/>
    <row r="5197"/>
    <row r="5198"/>
    <row r="5199"/>
    <row r="5200"/>
    <row r="5201"/>
    <row r="5202"/>
    <row r="5203"/>
    <row r="5204"/>
    <row r="5205"/>
    <row r="5206"/>
    <row r="5207"/>
    <row r="5208"/>
    <row r="5209"/>
    <row r="5210"/>
    <row r="5211"/>
    <row r="5212"/>
    <row r="5213"/>
    <row r="5214"/>
    <row r="5215"/>
    <row r="5216"/>
    <row r="5217"/>
    <row r="5218"/>
    <row r="5219"/>
    <row r="5220"/>
    <row r="5221"/>
    <row r="5222"/>
    <row r="5223"/>
    <row r="5224"/>
    <row r="5225"/>
    <row r="5226"/>
    <row r="5227"/>
    <row r="5228"/>
    <row r="5229"/>
    <row r="5230"/>
    <row r="5231"/>
    <row r="5232"/>
    <row r="5233"/>
    <row r="5234"/>
    <row r="5235"/>
    <row r="5236"/>
    <row r="5237"/>
    <row r="5238"/>
    <row r="5239"/>
    <row r="5240"/>
    <row r="5241"/>
    <row r="5242"/>
    <row r="5243"/>
    <row r="5244"/>
    <row r="5245"/>
    <row r="5246"/>
    <row r="5247"/>
    <row r="5248"/>
    <row r="5249"/>
    <row r="5250"/>
    <row r="5251"/>
    <row r="5252"/>
    <row r="5253"/>
    <row r="5254"/>
    <row r="5255"/>
    <row r="5256"/>
    <row r="5257"/>
    <row r="5258"/>
    <row r="5259"/>
    <row r="5260"/>
    <row r="5261"/>
    <row r="5262"/>
    <row r="5263"/>
    <row r="5264"/>
    <row r="5265"/>
    <row r="5266"/>
    <row r="5267"/>
    <row r="5268"/>
    <row r="5269"/>
    <row r="5270"/>
    <row r="5271"/>
    <row r="5272"/>
    <row r="5273"/>
    <row r="5274"/>
    <row r="5275"/>
    <row r="5276"/>
    <row r="5277"/>
    <row r="5278"/>
    <row r="5279"/>
    <row r="5280"/>
    <row r="5281"/>
    <row r="5282"/>
    <row r="5283"/>
    <row r="5284"/>
    <row r="5285"/>
    <row r="5286"/>
    <row r="5287"/>
    <row r="5288"/>
    <row r="5289"/>
    <row r="5290"/>
    <row r="5291"/>
    <row r="5292"/>
    <row r="5293"/>
    <row r="5294"/>
    <row r="5295"/>
    <row r="5296"/>
    <row r="5297"/>
    <row r="5298"/>
    <row r="5299"/>
    <row r="5300"/>
    <row r="5301"/>
    <row r="5302"/>
    <row r="5303"/>
    <row r="5304"/>
    <row r="5305"/>
    <row r="5306"/>
    <row r="5307"/>
    <row r="5308"/>
    <row r="5309"/>
    <row r="5310"/>
    <row r="5311"/>
    <row r="5312"/>
    <row r="5313"/>
    <row r="5314"/>
    <row r="5315"/>
    <row r="5316"/>
    <row r="5317"/>
    <row r="5318"/>
    <row r="5319"/>
    <row r="5320"/>
    <row r="5321"/>
    <row r="5322"/>
    <row r="5323"/>
    <row r="5324"/>
    <row r="5325"/>
    <row r="5326"/>
    <row r="5327"/>
    <row r="5328"/>
    <row r="5329"/>
    <row r="5330"/>
    <row r="5331"/>
    <row r="5332"/>
    <row r="5333"/>
    <row r="5334"/>
    <row r="5335"/>
    <row r="5336"/>
    <row r="5337"/>
    <row r="5338"/>
    <row r="5339"/>
    <row r="5340"/>
  </sheetData>
  <sheetProtection algorithmName="SHA-512" hashValue="Nu0aVCZsOiBRHlfr7eL3BCpCYk49gCno434a6I1AvqYQJjOn/XZrYrvunjsILRwyRjg9yra2HU/NHM6OLeH4mA==" saltValue="0hRwb2k2AZhLAkm/8/gqmQ==" spinCount="100000" sheet="1" objects="1" scenarios="1" selectLockedCells="1"/>
  <autoFilter ref="A8:K29">
    <filterColumn colId="9">
      <customFilters and="1">
        <customFilter operator="notEqual" val="0"/>
        <customFilter operator="notEqual" val="&quot;"/>
      </customFilters>
    </filterColumn>
  </autoFilter>
  <mergeCells count="4">
    <mergeCell ref="A7:J7"/>
    <mergeCell ref="C3:H3"/>
    <mergeCell ref="A1:J1"/>
    <mergeCell ref="A6:K6"/>
  </mergeCells>
  <pageMargins left="0.56000000000000005" right="0.46" top="1.01" bottom="1" header="0.41" footer="0.5"/>
  <pageSetup scale="50" fitToHeight="10000" orientation="landscape" r:id="rId1"/>
  <headerFooter alignWithMargins="0">
    <oddHeader>&amp;CState of Georgia_x000D_Disproportionate Share Hospital (DSH) Examination Survey Part I_x000D_For State DSH Year 2021</oddHeader>
    <oddFooter>&amp;L6.01&amp;CProperty of Myers and Stauffer LC&amp;RPage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onfig"/>
  <dimension ref="A1:CQ2"/>
  <sheetViews>
    <sheetView workbookViewId="0"/>
  </sheetViews>
  <sheetFormatPr defaultRowHeight="12.75"/>
  <sheetData>
    <row r="1" spans="1:95">
      <c r="A1" s="352" t="s">
        <v>1144</v>
      </c>
    </row>
    <row r="2" spans="1:95">
      <c r="CQ2" s="353" t="s">
        <v>1143</v>
      </c>
    </row>
  </sheetData>
  <pageMargins left="0.7" right="0.7" top="0.75" bottom="0.75" header="0.3" footer="0.3"/>
  <pageSetup orientation="portrait" horizontalDpi="1200" verticalDpi="1200" r:id="rId1"/>
  <headerFooter>
    <oddHeader>&amp;CState of Georgia_x000D_Disproportionate Share Hospital (DSH) Examination Survey Part I_x000D_For State DSH Year 2021</oddHeader>
    <oddFooter>&amp;L6.01&amp;CProperty of Myers and Stauffer LC&amp;RPage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24"/>
  <sheetViews>
    <sheetView workbookViewId="0">
      <selection activeCell="D12" sqref="D12"/>
    </sheetView>
  </sheetViews>
  <sheetFormatPr defaultRowHeight="12.75"/>
  <sheetData>
    <row r="1" spans="1:2">
      <c r="A1" s="306" t="s">
        <v>620</v>
      </c>
      <c r="B1" s="306" t="s">
        <v>621</v>
      </c>
    </row>
    <row r="2" spans="1:2">
      <c r="A2" t="s">
        <v>574</v>
      </c>
      <c r="B2" t="s">
        <v>575</v>
      </c>
    </row>
    <row r="3" spans="1:2">
      <c r="A3" t="s">
        <v>576</v>
      </c>
      <c r="B3" t="s">
        <v>577</v>
      </c>
    </row>
    <row r="4" spans="1:2">
      <c r="A4" t="s">
        <v>578</v>
      </c>
      <c r="B4" t="s">
        <v>579</v>
      </c>
    </row>
    <row r="5" spans="1:2">
      <c r="A5" t="s">
        <v>580</v>
      </c>
      <c r="B5" t="s">
        <v>581</v>
      </c>
    </row>
    <row r="6" spans="1:2">
      <c r="A6" t="s">
        <v>582</v>
      </c>
      <c r="B6" t="s">
        <v>583</v>
      </c>
    </row>
    <row r="7" spans="1:2">
      <c r="A7" t="s">
        <v>584</v>
      </c>
      <c r="B7" t="s">
        <v>585</v>
      </c>
    </row>
    <row r="8" spans="1:2">
      <c r="A8" t="s">
        <v>586</v>
      </c>
      <c r="B8" t="s">
        <v>587</v>
      </c>
    </row>
    <row r="9" spans="1:2">
      <c r="A9" t="s">
        <v>588</v>
      </c>
      <c r="B9" t="s">
        <v>589</v>
      </c>
    </row>
    <row r="10" spans="1:2">
      <c r="A10" t="s">
        <v>590</v>
      </c>
      <c r="B10" t="s">
        <v>591</v>
      </c>
    </row>
    <row r="11" spans="1:2">
      <c r="A11" t="s">
        <v>592</v>
      </c>
      <c r="B11" t="s">
        <v>593</v>
      </c>
    </row>
    <row r="12" spans="1:2">
      <c r="A12" t="s">
        <v>594</v>
      </c>
      <c r="B12" t="s">
        <v>595</v>
      </c>
    </row>
    <row r="13" spans="1:2">
      <c r="A13" t="s">
        <v>596</v>
      </c>
      <c r="B13" t="s">
        <v>597</v>
      </c>
    </row>
    <row r="14" spans="1:2">
      <c r="A14" t="s">
        <v>598</v>
      </c>
      <c r="B14" t="s">
        <v>599</v>
      </c>
    </row>
    <row r="15" spans="1:2">
      <c r="A15" t="s">
        <v>600</v>
      </c>
      <c r="B15" t="s">
        <v>601</v>
      </c>
    </row>
    <row r="16" spans="1:2">
      <c r="A16" t="s">
        <v>602</v>
      </c>
      <c r="B16" t="s">
        <v>603</v>
      </c>
    </row>
    <row r="17" spans="1:2">
      <c r="A17" t="s">
        <v>604</v>
      </c>
      <c r="B17" t="s">
        <v>605</v>
      </c>
    </row>
    <row r="18" spans="1:2">
      <c r="A18" t="s">
        <v>606</v>
      </c>
      <c r="B18" t="s">
        <v>607</v>
      </c>
    </row>
    <row r="19" spans="1:2">
      <c r="A19" t="s">
        <v>608</v>
      </c>
      <c r="B19" t="s">
        <v>609</v>
      </c>
    </row>
    <row r="20" spans="1:2">
      <c r="A20" t="s">
        <v>610</v>
      </c>
      <c r="B20" t="s">
        <v>611</v>
      </c>
    </row>
    <row r="21" spans="1:2">
      <c r="A21" t="s">
        <v>612</v>
      </c>
      <c r="B21" t="s">
        <v>613</v>
      </c>
    </row>
    <row r="22" spans="1:2">
      <c r="A22" t="s">
        <v>614</v>
      </c>
      <c r="B22" t="s">
        <v>615</v>
      </c>
    </row>
    <row r="23" spans="1:2">
      <c r="A23" t="s">
        <v>616</v>
      </c>
      <c r="B23" t="s">
        <v>617</v>
      </c>
    </row>
    <row r="24" spans="1:2">
      <c r="A24" t="s">
        <v>618</v>
      </c>
      <c r="B24" t="s">
        <v>619</v>
      </c>
    </row>
  </sheetData>
  <pageMargins left="0.7" right="0.7" top="0.75" bottom="0.75" header="0.3" footer="0.3"/>
  <pageSetup orientation="portrait" horizontalDpi="1200" verticalDpi="1200" r:id="rId1"/>
  <headerFooter>
    <oddHeader>&amp;CState of Georgia_x000D_Disproportionate Share Hospital (DSH) Examination Survey Part I_x000D_For State DSH Year 2021</oddHeader>
    <oddFooter>&amp;L6.01&amp;CProperty of Myers and Stauffer LC&amp;RPage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5"/>
  <sheetViews>
    <sheetView workbookViewId="0">
      <selection activeCell="B5" sqref="B5"/>
    </sheetView>
  </sheetViews>
  <sheetFormatPr defaultRowHeight="12.75"/>
  <cols>
    <col min="1" max="1" width="14" customWidth="1"/>
    <col min="2" max="2" width="10.5" bestFit="1" customWidth="1"/>
  </cols>
  <sheetData>
    <row r="1" spans="1:2">
      <c r="A1" s="306" t="s">
        <v>622</v>
      </c>
      <c r="B1" s="306" t="s">
        <v>623</v>
      </c>
    </row>
    <row r="2" spans="1:2">
      <c r="A2" t="s">
        <v>624</v>
      </c>
      <c r="B2" t="s">
        <v>1233</v>
      </c>
    </row>
    <row r="3" spans="1:2">
      <c r="A3" t="s">
        <v>625</v>
      </c>
      <c r="B3">
        <v>1.02</v>
      </c>
    </row>
    <row r="4" spans="1:2">
      <c r="A4" t="s">
        <v>626</v>
      </c>
      <c r="B4" s="307">
        <v>44601</v>
      </c>
    </row>
    <row r="5" spans="1:2">
      <c r="A5" t="s">
        <v>627</v>
      </c>
      <c r="B5">
        <v>263</v>
      </c>
    </row>
  </sheetData>
  <pageMargins left="0.7" right="0.7" top="0.75" bottom="0.75" header="0.3" footer="0.3"/>
  <pageSetup orientation="portrait" horizontalDpi="1200" verticalDpi="1200" r:id="rId1"/>
  <headerFooter>
    <oddHeader>&amp;CState of Georgia_x000D_Disproportionate Share Hospital (DSH) Examination Survey Part I_x000D_For State DSH Year 2021</oddHeader>
    <oddFooter>&amp;L6.01&amp;CProperty of Myers and Stauffer LC&amp;RPage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1">
    <pageSetUpPr fitToPage="1"/>
  </sheetPr>
  <dimension ref="A1:ED227"/>
  <sheetViews>
    <sheetView showGridLines="0" zoomScale="85" zoomScaleNormal="85" workbookViewId="0">
      <pane xSplit="1" ySplit="14" topLeftCell="B147" activePane="bottomRight" state="frozen"/>
      <selection activeCell="C16" sqref="B15:G16"/>
      <selection pane="topRight" activeCell="C16" sqref="B15:G16"/>
      <selection pane="bottomLeft" activeCell="C16" sqref="B15:G16"/>
      <selection pane="bottomRight" activeCell="I114" sqref="I114"/>
    </sheetView>
  </sheetViews>
  <sheetFormatPr defaultColWidth="10.6640625" defaultRowHeight="12.75"/>
  <cols>
    <col min="1" max="1" width="8.33203125" style="176" customWidth="1"/>
    <col min="2" max="2" width="54.5" style="176" customWidth="1"/>
    <col min="3" max="3" width="12" style="176" bestFit="1" customWidth="1"/>
    <col min="4" max="6" width="14.1640625" style="176" customWidth="1"/>
    <col min="7" max="12" width="14.1640625" style="177" customWidth="1"/>
    <col min="13" max="14" width="14.1640625" style="178" customWidth="1"/>
    <col min="15" max="15" width="17.83203125" style="178" customWidth="1"/>
    <col min="16" max="17" width="14.1640625" style="178" customWidth="1"/>
    <col min="18" max="16384" width="10.6640625" style="178"/>
  </cols>
  <sheetData>
    <row r="1" spans="1:134" ht="21.75" customHeight="1">
      <c r="A1" s="4" t="s">
        <v>97</v>
      </c>
      <c r="B1" s="23" t="s">
        <v>1272</v>
      </c>
      <c r="D1" s="24" t="s">
        <v>98</v>
      </c>
      <c r="E1" s="46">
        <f>YEAR(DSH_Year_End)</f>
        <v>2021</v>
      </c>
      <c r="F1" s="273">
        <f>Year-1</f>
        <v>2020</v>
      </c>
      <c r="G1" s="177" t="s">
        <v>151</v>
      </c>
      <c r="K1" s="23" t="s">
        <v>215</v>
      </c>
      <c r="M1" s="178" t="s">
        <v>368</v>
      </c>
      <c r="N1" s="271"/>
      <c r="O1" s="178" t="s">
        <v>1257</v>
      </c>
      <c r="P1" s="451"/>
      <c r="U1" s="178" t="s">
        <v>242</v>
      </c>
      <c r="CF1" s="457" t="s">
        <v>1262</v>
      </c>
      <c r="CG1" s="457" t="s">
        <v>1263</v>
      </c>
      <c r="CH1" s="457" t="s">
        <v>1264</v>
      </c>
      <c r="CI1" s="457" t="s">
        <v>1265</v>
      </c>
      <c r="CJ1" s="457" t="s">
        <v>1266</v>
      </c>
      <c r="CK1" s="457" t="s">
        <v>1267</v>
      </c>
      <c r="CL1" s="457" t="s">
        <v>1268</v>
      </c>
      <c r="CM1" s="457" t="s">
        <v>1269</v>
      </c>
      <c r="CN1" s="457" t="s">
        <v>1270</v>
      </c>
      <c r="CO1" s="457" t="s">
        <v>1271</v>
      </c>
      <c r="CP1" s="457" t="s">
        <v>1272</v>
      </c>
      <c r="CQ1" s="457" t="s">
        <v>1273</v>
      </c>
      <c r="CR1" s="457" t="s">
        <v>1274</v>
      </c>
      <c r="CS1" s="457" t="s">
        <v>1275</v>
      </c>
      <c r="CT1" s="457" t="s">
        <v>1276</v>
      </c>
      <c r="CU1" s="457" t="s">
        <v>1277</v>
      </c>
      <c r="CV1" s="457" t="s">
        <v>1278</v>
      </c>
      <c r="CW1" s="457" t="s">
        <v>1279</v>
      </c>
      <c r="CX1" s="457" t="s">
        <v>1280</v>
      </c>
      <c r="CY1" s="457" t="s">
        <v>1281</v>
      </c>
      <c r="CZ1" s="457" t="s">
        <v>1282</v>
      </c>
      <c r="DA1" s="457" t="s">
        <v>1283</v>
      </c>
      <c r="DB1" s="457" t="s">
        <v>1284</v>
      </c>
      <c r="DC1" s="457" t="s">
        <v>1285</v>
      </c>
      <c r="DD1" s="457" t="s">
        <v>1286</v>
      </c>
      <c r="DE1" s="457" t="s">
        <v>1287</v>
      </c>
      <c r="DF1" s="457" t="s">
        <v>1288</v>
      </c>
      <c r="DG1" s="457" t="s">
        <v>1289</v>
      </c>
      <c r="DH1" s="457" t="s">
        <v>1290</v>
      </c>
      <c r="DI1" s="457" t="s">
        <v>1291</v>
      </c>
      <c r="DJ1" s="457" t="s">
        <v>1292</v>
      </c>
      <c r="DK1" s="457" t="s">
        <v>1293</v>
      </c>
      <c r="DL1" s="457" t="s">
        <v>1294</v>
      </c>
      <c r="DM1" s="457" t="s">
        <v>1295</v>
      </c>
      <c r="DN1" s="457" t="s">
        <v>1296</v>
      </c>
      <c r="DO1" s="457" t="s">
        <v>1297</v>
      </c>
      <c r="DP1" s="457" t="s">
        <v>1298</v>
      </c>
      <c r="DQ1" s="457" t="s">
        <v>1299</v>
      </c>
      <c r="DR1" s="457" t="s">
        <v>1300</v>
      </c>
      <c r="DS1" s="457" t="s">
        <v>1301</v>
      </c>
      <c r="DT1" s="457" t="s">
        <v>1302</v>
      </c>
      <c r="DU1" s="457" t="s">
        <v>1303</v>
      </c>
      <c r="DV1" s="457" t="s">
        <v>1304</v>
      </c>
      <c r="DW1" s="457" t="s">
        <v>1305</v>
      </c>
      <c r="DX1" s="457" t="s">
        <v>1306</v>
      </c>
      <c r="DY1" s="457" t="s">
        <v>1307</v>
      </c>
      <c r="DZ1" s="457" t="s">
        <v>1308</v>
      </c>
      <c r="EA1" s="457" t="s">
        <v>1309</v>
      </c>
      <c r="EB1" s="457" t="s">
        <v>1310</v>
      </c>
      <c r="EC1" s="457" t="s">
        <v>1260</v>
      </c>
      <c r="ED1" s="457" t="s">
        <v>1311</v>
      </c>
    </row>
    <row r="2" spans="1:134" ht="23.45" customHeight="1">
      <c r="A2" s="4"/>
      <c r="E2" s="454" t="s">
        <v>1252</v>
      </c>
      <c r="M2" s="239" t="s">
        <v>347</v>
      </c>
      <c r="N2" s="272"/>
      <c r="U2" s="178" t="s">
        <v>243</v>
      </c>
    </row>
    <row r="3" spans="1:134" ht="23.45" customHeight="1">
      <c r="B3" s="4" t="s">
        <v>109</v>
      </c>
      <c r="D3" s="195" t="s">
        <v>203</v>
      </c>
      <c r="F3" s="179"/>
      <c r="G3" s="179"/>
      <c r="H3" s="179"/>
      <c r="I3" s="23" t="s">
        <v>215</v>
      </c>
      <c r="J3" s="179"/>
      <c r="K3" s="179"/>
      <c r="U3" s="178" t="s">
        <v>366</v>
      </c>
    </row>
    <row r="4" spans="1:134" ht="23.45" customHeight="1">
      <c r="B4" s="42" t="s">
        <v>127</v>
      </c>
      <c r="F4" s="179"/>
      <c r="G4" s="179"/>
      <c r="H4" s="179"/>
      <c r="I4" s="179"/>
      <c r="J4" s="179"/>
      <c r="K4" s="179"/>
      <c r="M4" s="178" t="s">
        <v>1229</v>
      </c>
      <c r="N4" s="451"/>
      <c r="U4" s="178" t="s">
        <v>366</v>
      </c>
    </row>
    <row r="5" spans="1:134" ht="15.75">
      <c r="B5" s="42" t="s">
        <v>134</v>
      </c>
      <c r="F5" s="179"/>
      <c r="G5" s="179"/>
      <c r="H5" s="179"/>
      <c r="I5" s="179"/>
      <c r="J5" s="179"/>
      <c r="K5" s="179"/>
    </row>
    <row r="6" spans="1:134" ht="20.25" customHeight="1">
      <c r="B6" s="42" t="s">
        <v>1253</v>
      </c>
      <c r="C6" s="178"/>
      <c r="D6" s="464" t="s">
        <v>126</v>
      </c>
      <c r="E6" s="464"/>
      <c r="F6" s="464"/>
      <c r="G6" s="464"/>
      <c r="H6" s="464"/>
      <c r="I6" s="464"/>
      <c r="J6" s="8"/>
      <c r="K6" s="8"/>
      <c r="U6" s="178" t="s">
        <v>182</v>
      </c>
    </row>
    <row r="7" spans="1:134" ht="21" customHeight="1">
      <c r="B7" s="42" t="s">
        <v>1254</v>
      </c>
      <c r="C7" s="178"/>
      <c r="D7" s="464"/>
      <c r="E7" s="464"/>
      <c r="F7" s="464"/>
      <c r="G7" s="464"/>
      <c r="H7" s="464"/>
      <c r="I7" s="464"/>
      <c r="J7" s="8"/>
      <c r="K7" s="8"/>
      <c r="U7" s="178" t="s">
        <v>346</v>
      </c>
    </row>
    <row r="8" spans="1:134" ht="15.75">
      <c r="B8" s="42" t="s">
        <v>1255</v>
      </c>
      <c r="C8" s="178"/>
      <c r="D8" s="8"/>
      <c r="E8" s="8"/>
      <c r="F8" s="8"/>
      <c r="G8" s="8"/>
      <c r="H8" s="8"/>
      <c r="I8" s="8"/>
      <c r="J8" s="8"/>
      <c r="K8" s="8"/>
    </row>
    <row r="9" spans="1:134" ht="16.5" thickBot="1">
      <c r="B9" s="42" t="s">
        <v>1256</v>
      </c>
      <c r="C9" s="178"/>
      <c r="D9" s="8"/>
      <c r="E9" s="8"/>
      <c r="F9" s="8"/>
      <c r="G9" s="8"/>
      <c r="K9" s="8"/>
      <c r="U9" s="178" t="s">
        <v>183</v>
      </c>
    </row>
    <row r="10" spans="1:134" ht="16.5" thickBot="1">
      <c r="B10" s="42" t="s">
        <v>1327</v>
      </c>
      <c r="C10" s="178"/>
      <c r="D10" s="8"/>
      <c r="E10" s="8"/>
      <c r="F10" s="8"/>
      <c r="G10" s="8"/>
      <c r="H10" s="468" t="s">
        <v>130</v>
      </c>
      <c r="I10" s="468"/>
      <c r="J10" s="453" t="s">
        <v>1629</v>
      </c>
      <c r="K10" s="47"/>
      <c r="L10" s="180"/>
      <c r="M10" s="181"/>
      <c r="N10" s="181"/>
      <c r="O10" s="181"/>
      <c r="P10" s="181"/>
      <c r="Q10" s="182"/>
      <c r="U10" s="178" t="s">
        <v>345</v>
      </c>
    </row>
    <row r="11" spans="1:134" ht="23.45" customHeight="1">
      <c r="F11" s="179"/>
      <c r="G11" s="179"/>
      <c r="H11" s="179"/>
      <c r="I11" s="179"/>
      <c r="J11" s="179"/>
      <c r="K11" s="179"/>
    </row>
    <row r="12" spans="1:134">
      <c r="A12" s="4"/>
      <c r="B12" s="183">
        <v>1</v>
      </c>
      <c r="C12" s="183">
        <v>2</v>
      </c>
      <c r="D12" s="183">
        <v>3</v>
      </c>
      <c r="E12" s="183">
        <v>4</v>
      </c>
      <c r="F12" s="183">
        <v>5</v>
      </c>
      <c r="G12" s="183">
        <v>6</v>
      </c>
      <c r="H12" s="183">
        <v>7</v>
      </c>
      <c r="I12" s="183">
        <v>8</v>
      </c>
      <c r="J12" s="183">
        <v>9</v>
      </c>
      <c r="K12" s="183">
        <v>10</v>
      </c>
      <c r="L12" s="183">
        <v>11</v>
      </c>
      <c r="M12" s="183">
        <v>12</v>
      </c>
      <c r="N12" s="183">
        <v>13</v>
      </c>
      <c r="U12" s="178" t="s">
        <v>364</v>
      </c>
    </row>
    <row r="13" spans="1:134" ht="42" customHeight="1" thickBot="1">
      <c r="A13" s="184"/>
      <c r="B13" s="28" t="s">
        <v>28</v>
      </c>
      <c r="C13" s="29" t="s">
        <v>29</v>
      </c>
      <c r="D13" s="29" t="s">
        <v>4</v>
      </c>
      <c r="E13" s="29" t="s">
        <v>5</v>
      </c>
      <c r="F13" s="29" t="s">
        <v>30</v>
      </c>
      <c r="G13" s="185" t="s">
        <v>16</v>
      </c>
      <c r="H13" s="186" t="s">
        <v>17</v>
      </c>
      <c r="I13" s="185" t="s">
        <v>16</v>
      </c>
      <c r="J13" s="186" t="s">
        <v>17</v>
      </c>
      <c r="K13" s="185" t="s">
        <v>16</v>
      </c>
      <c r="L13" s="186" t="s">
        <v>17</v>
      </c>
      <c r="M13" s="221" t="s">
        <v>231</v>
      </c>
      <c r="N13" s="221" t="s">
        <v>234</v>
      </c>
      <c r="U13" s="178" t="s">
        <v>365</v>
      </c>
    </row>
    <row r="14" spans="1:134" ht="25.5">
      <c r="A14" s="184"/>
      <c r="B14" s="2" t="s">
        <v>19</v>
      </c>
      <c r="C14" s="3" t="s">
        <v>20</v>
      </c>
      <c r="D14" s="3" t="s">
        <v>6</v>
      </c>
      <c r="E14" s="3" t="s">
        <v>7</v>
      </c>
      <c r="F14" s="3" t="s">
        <v>8</v>
      </c>
      <c r="G14" s="187"/>
      <c r="H14" s="188"/>
      <c r="I14" s="187"/>
      <c r="J14" s="188"/>
      <c r="K14" s="187"/>
      <c r="L14" s="188"/>
      <c r="M14" s="222"/>
      <c r="N14" s="222"/>
      <c r="U14" s="275" t="s">
        <v>406</v>
      </c>
    </row>
    <row r="15" spans="1:134">
      <c r="A15" s="1">
        <v>1</v>
      </c>
      <c r="B15" s="240" t="s">
        <v>1328</v>
      </c>
      <c r="C15" s="189" t="s">
        <v>1329</v>
      </c>
      <c r="D15" s="183"/>
      <c r="E15" s="183"/>
      <c r="F15" s="268">
        <v>110023</v>
      </c>
      <c r="G15" s="237">
        <v>44197</v>
      </c>
      <c r="H15" s="237">
        <v>44561</v>
      </c>
      <c r="I15" s="237"/>
      <c r="J15" s="237"/>
      <c r="K15" s="237"/>
      <c r="L15" s="237"/>
      <c r="M15" s="176"/>
      <c r="N15" s="176"/>
      <c r="U15" s="178" t="s">
        <v>1259</v>
      </c>
    </row>
    <row r="16" spans="1:134">
      <c r="A16" s="1">
        <f t="shared" ref="A16:A47" si="0">A15+1</f>
        <v>2</v>
      </c>
      <c r="B16" s="240" t="s">
        <v>1330</v>
      </c>
      <c r="C16" s="189" t="s">
        <v>1331</v>
      </c>
      <c r="D16" s="183"/>
      <c r="E16" s="183"/>
      <c r="F16" s="268">
        <v>110050</v>
      </c>
      <c r="G16" s="237">
        <v>44197</v>
      </c>
      <c r="H16" s="237">
        <v>44561</v>
      </c>
      <c r="I16" s="237"/>
      <c r="J16" s="237"/>
      <c r="K16" s="237"/>
      <c r="L16" s="237"/>
      <c r="M16" s="176"/>
      <c r="N16" s="176"/>
      <c r="U16" s="178" t="s">
        <v>1258</v>
      </c>
    </row>
    <row r="17" spans="1:14">
      <c r="A17" s="1">
        <f t="shared" si="0"/>
        <v>3</v>
      </c>
      <c r="B17" s="240" t="s">
        <v>1332</v>
      </c>
      <c r="C17" s="189" t="s">
        <v>1333</v>
      </c>
      <c r="D17" s="183"/>
      <c r="E17" s="183"/>
      <c r="F17" s="268">
        <v>110071</v>
      </c>
      <c r="G17" s="237">
        <v>44075</v>
      </c>
      <c r="H17" s="237">
        <v>44439</v>
      </c>
      <c r="I17" s="237"/>
      <c r="J17" s="237"/>
      <c r="K17" s="237"/>
      <c r="L17" s="237"/>
      <c r="M17" s="176"/>
      <c r="N17" s="233"/>
    </row>
    <row r="18" spans="1:14">
      <c r="A18" s="1">
        <f t="shared" si="0"/>
        <v>4</v>
      </c>
      <c r="B18" s="240" t="s">
        <v>1334</v>
      </c>
      <c r="C18" s="189" t="s">
        <v>1335</v>
      </c>
      <c r="D18" s="183"/>
      <c r="E18" s="183"/>
      <c r="F18" s="268">
        <v>110034</v>
      </c>
      <c r="G18" s="237">
        <v>44013</v>
      </c>
      <c r="H18" s="237">
        <v>44377</v>
      </c>
      <c r="I18" s="237"/>
      <c r="J18" s="237"/>
      <c r="K18" s="237"/>
      <c r="L18" s="237"/>
      <c r="M18" s="176"/>
      <c r="N18" s="233"/>
    </row>
    <row r="19" spans="1:14">
      <c r="A19" s="1">
        <f t="shared" si="0"/>
        <v>5</v>
      </c>
      <c r="B19" s="240" t="s">
        <v>1336</v>
      </c>
      <c r="C19" s="189" t="s">
        <v>1337</v>
      </c>
      <c r="D19" s="183"/>
      <c r="E19" s="183"/>
      <c r="F19" s="268">
        <v>111327</v>
      </c>
      <c r="G19" s="237">
        <v>44013</v>
      </c>
      <c r="H19" s="237">
        <v>44377</v>
      </c>
      <c r="I19" s="237"/>
      <c r="J19" s="237"/>
      <c r="K19" s="237"/>
      <c r="L19" s="237"/>
      <c r="M19" s="176"/>
      <c r="N19" s="233"/>
    </row>
    <row r="20" spans="1:14">
      <c r="A20" s="1">
        <f t="shared" si="0"/>
        <v>6</v>
      </c>
      <c r="B20" s="240" t="s">
        <v>1338</v>
      </c>
      <c r="C20" s="189" t="s">
        <v>1339</v>
      </c>
      <c r="D20" s="183"/>
      <c r="E20" s="183"/>
      <c r="F20" s="268">
        <v>111302</v>
      </c>
      <c r="G20" s="237">
        <v>43922</v>
      </c>
      <c r="H20" s="237">
        <v>44286</v>
      </c>
      <c r="I20" s="237"/>
      <c r="J20" s="237"/>
      <c r="K20" s="237"/>
      <c r="L20" s="237"/>
      <c r="M20" s="176"/>
      <c r="N20" s="233"/>
    </row>
    <row r="21" spans="1:14">
      <c r="A21" s="1">
        <f t="shared" si="0"/>
        <v>7</v>
      </c>
      <c r="B21" s="240" t="s">
        <v>1340</v>
      </c>
      <c r="C21" s="189" t="s">
        <v>1341</v>
      </c>
      <c r="D21" s="183"/>
      <c r="E21" s="183"/>
      <c r="F21" s="268">
        <v>111332</v>
      </c>
      <c r="G21" s="237">
        <v>44105</v>
      </c>
      <c r="H21" s="237">
        <v>44469</v>
      </c>
      <c r="I21" s="237"/>
      <c r="J21" s="237"/>
      <c r="K21" s="237"/>
      <c r="L21" s="237"/>
      <c r="M21" s="176"/>
      <c r="N21" s="233"/>
    </row>
    <row r="22" spans="1:14">
      <c r="A22" s="1">
        <f t="shared" si="0"/>
        <v>8</v>
      </c>
      <c r="B22" s="240" t="s">
        <v>1342</v>
      </c>
      <c r="C22" s="189" t="s">
        <v>1343</v>
      </c>
      <c r="D22" s="183"/>
      <c r="E22" s="183"/>
      <c r="F22" s="268">
        <v>110113</v>
      </c>
      <c r="G22" s="237">
        <v>43983</v>
      </c>
      <c r="H22" s="237">
        <v>44368</v>
      </c>
      <c r="I22" s="237">
        <v>44369</v>
      </c>
      <c r="J22" s="237">
        <v>44561</v>
      </c>
      <c r="K22" s="237"/>
      <c r="L22" s="237"/>
      <c r="M22" s="176"/>
      <c r="N22" s="233"/>
    </row>
    <row r="23" spans="1:14">
      <c r="A23" s="1">
        <f t="shared" si="0"/>
        <v>9</v>
      </c>
      <c r="B23" s="240" t="s">
        <v>1344</v>
      </c>
      <c r="C23" s="189" t="s">
        <v>1345</v>
      </c>
      <c r="D23" s="183"/>
      <c r="E23" s="183"/>
      <c r="F23" s="268">
        <v>111334</v>
      </c>
      <c r="G23" s="237">
        <v>44197</v>
      </c>
      <c r="H23" s="237">
        <v>44561</v>
      </c>
      <c r="I23" s="237"/>
      <c r="J23" s="237"/>
      <c r="K23" s="237"/>
      <c r="L23" s="237"/>
      <c r="M23" s="176"/>
      <c r="N23" s="233"/>
    </row>
    <row r="24" spans="1:14">
      <c r="A24" s="1">
        <f t="shared" si="0"/>
        <v>10</v>
      </c>
      <c r="B24" s="240" t="s">
        <v>1346</v>
      </c>
      <c r="C24" s="189" t="s">
        <v>1347</v>
      </c>
      <c r="D24" s="183"/>
      <c r="E24" s="183"/>
      <c r="F24" s="268">
        <v>110024</v>
      </c>
      <c r="G24" s="237">
        <v>44013</v>
      </c>
      <c r="H24" s="237">
        <v>44377</v>
      </c>
      <c r="I24" s="237"/>
      <c r="J24" s="237"/>
      <c r="K24" s="237"/>
      <c r="L24" s="237"/>
      <c r="M24" s="176"/>
      <c r="N24" s="233"/>
    </row>
    <row r="25" spans="1:14">
      <c r="A25" s="1">
        <f t="shared" si="0"/>
        <v>11</v>
      </c>
      <c r="B25" s="240" t="s">
        <v>1348</v>
      </c>
      <c r="C25" s="189" t="s">
        <v>1349</v>
      </c>
      <c r="D25" s="183"/>
      <c r="E25" s="183"/>
      <c r="F25" s="268">
        <v>110030</v>
      </c>
      <c r="G25" s="237">
        <v>44105</v>
      </c>
      <c r="H25" s="237">
        <v>44469</v>
      </c>
      <c r="I25" s="237"/>
      <c r="J25" s="237"/>
      <c r="K25" s="237"/>
      <c r="L25" s="237"/>
      <c r="M25" s="176"/>
      <c r="N25" s="233"/>
    </row>
    <row r="26" spans="1:14">
      <c r="A26" s="1">
        <f t="shared" si="0"/>
        <v>12</v>
      </c>
      <c r="B26" s="240" t="s">
        <v>1350</v>
      </c>
      <c r="C26" s="189" t="s">
        <v>1351</v>
      </c>
      <c r="D26" s="183"/>
      <c r="E26" s="183"/>
      <c r="F26" s="268">
        <v>111324</v>
      </c>
      <c r="G26" s="237">
        <v>43952</v>
      </c>
      <c r="H26" s="237">
        <v>44316</v>
      </c>
      <c r="I26" s="237"/>
      <c r="J26" s="237"/>
      <c r="K26" s="237"/>
      <c r="L26" s="237"/>
      <c r="M26" s="176"/>
      <c r="N26" s="233"/>
    </row>
    <row r="27" spans="1:14">
      <c r="A27" s="1">
        <f t="shared" si="0"/>
        <v>13</v>
      </c>
      <c r="B27" s="240" t="s">
        <v>1352</v>
      </c>
      <c r="C27" s="189" t="s">
        <v>1353</v>
      </c>
      <c r="D27" s="183"/>
      <c r="E27" s="183"/>
      <c r="F27" s="268">
        <v>110236</v>
      </c>
      <c r="G27" s="237">
        <v>44013</v>
      </c>
      <c r="H27" s="237">
        <v>44377</v>
      </c>
      <c r="I27" s="237"/>
      <c r="J27" s="237"/>
      <c r="K27" s="237"/>
      <c r="L27" s="237"/>
      <c r="M27" s="176"/>
      <c r="N27" s="233"/>
    </row>
    <row r="28" spans="1:14">
      <c r="A28" s="1">
        <f t="shared" si="0"/>
        <v>14</v>
      </c>
      <c r="B28" s="240" t="s">
        <v>1354</v>
      </c>
      <c r="C28" s="189" t="s">
        <v>1355</v>
      </c>
      <c r="D28" s="183"/>
      <c r="E28" s="183"/>
      <c r="F28" s="268">
        <v>113301</v>
      </c>
      <c r="G28" s="237">
        <v>44197</v>
      </c>
      <c r="H28" s="237">
        <v>44561</v>
      </c>
      <c r="I28" s="237"/>
      <c r="J28" s="237"/>
      <c r="K28" s="237"/>
      <c r="L28" s="237"/>
      <c r="M28" s="176"/>
      <c r="N28" s="233"/>
    </row>
    <row r="29" spans="1:14">
      <c r="A29" s="1">
        <f t="shared" si="0"/>
        <v>15</v>
      </c>
      <c r="B29" s="240" t="s">
        <v>1356</v>
      </c>
      <c r="C29" s="189" t="s">
        <v>1357</v>
      </c>
      <c r="D29" s="183"/>
      <c r="E29" s="183"/>
      <c r="F29" s="268">
        <v>110079</v>
      </c>
      <c r="G29" s="237">
        <v>44197</v>
      </c>
      <c r="H29" s="237">
        <v>44561</v>
      </c>
      <c r="I29" s="237"/>
      <c r="J29" s="237"/>
      <c r="K29" s="237"/>
      <c r="L29" s="237"/>
      <c r="M29" s="176"/>
      <c r="N29" s="233"/>
    </row>
    <row r="30" spans="1:14">
      <c r="A30" s="1">
        <f t="shared" si="0"/>
        <v>16</v>
      </c>
      <c r="B30" s="240" t="s">
        <v>1358</v>
      </c>
      <c r="C30" s="189" t="s">
        <v>1359</v>
      </c>
      <c r="D30" s="183"/>
      <c r="E30" s="183"/>
      <c r="F30" s="268">
        <v>113300</v>
      </c>
      <c r="G30" s="237">
        <v>44197</v>
      </c>
      <c r="H30" s="237">
        <v>44561</v>
      </c>
      <c r="I30" s="237"/>
      <c r="J30" s="237"/>
      <c r="K30" s="237"/>
      <c r="L30" s="237"/>
      <c r="M30" s="176"/>
      <c r="N30" s="233"/>
    </row>
    <row r="31" spans="1:14">
      <c r="A31" s="1">
        <f t="shared" si="0"/>
        <v>17</v>
      </c>
      <c r="B31" s="240" t="s">
        <v>1360</v>
      </c>
      <c r="C31" s="189" t="s">
        <v>1361</v>
      </c>
      <c r="D31" s="183"/>
      <c r="E31" s="183"/>
      <c r="F31" s="268">
        <v>111308</v>
      </c>
      <c r="G31" s="237">
        <v>44013</v>
      </c>
      <c r="H31" s="237">
        <v>44377</v>
      </c>
      <c r="I31" s="237"/>
      <c r="J31" s="237"/>
      <c r="K31" s="237"/>
      <c r="L31" s="237"/>
      <c r="M31" s="176"/>
      <c r="N31" s="233"/>
    </row>
    <row r="32" spans="1:14">
      <c r="A32" s="1">
        <f t="shared" si="0"/>
        <v>18</v>
      </c>
      <c r="B32" s="240" t="s">
        <v>1362</v>
      </c>
      <c r="C32" s="189" t="s">
        <v>1363</v>
      </c>
      <c r="D32" s="183"/>
      <c r="E32" s="183"/>
      <c r="F32" s="268">
        <v>110089</v>
      </c>
      <c r="G32" s="237">
        <v>44197</v>
      </c>
      <c r="H32" s="237">
        <v>44561</v>
      </c>
      <c r="I32" s="237"/>
      <c r="J32" s="237"/>
      <c r="K32" s="237"/>
      <c r="L32" s="237"/>
      <c r="M32" s="176"/>
      <c r="N32" s="233"/>
    </row>
    <row r="33" spans="1:14">
      <c r="A33" s="1">
        <f t="shared" si="0"/>
        <v>19</v>
      </c>
      <c r="B33" s="240" t="s">
        <v>1364</v>
      </c>
      <c r="C33" s="189" t="s">
        <v>1365</v>
      </c>
      <c r="D33" s="183"/>
      <c r="E33" s="183"/>
      <c r="F33" s="268">
        <v>110164</v>
      </c>
      <c r="G33" s="237">
        <v>44013</v>
      </c>
      <c r="H33" s="237">
        <v>44377</v>
      </c>
      <c r="I33" s="237"/>
      <c r="J33" s="237"/>
      <c r="K33" s="237"/>
      <c r="L33" s="237"/>
      <c r="M33" s="176"/>
      <c r="N33" s="233"/>
    </row>
    <row r="34" spans="1:14">
      <c r="A34" s="1">
        <f t="shared" si="0"/>
        <v>20</v>
      </c>
      <c r="B34" s="240" t="s">
        <v>1366</v>
      </c>
      <c r="C34" s="189" t="s">
        <v>1367</v>
      </c>
      <c r="D34" s="183"/>
      <c r="E34" s="183"/>
      <c r="F34" s="268">
        <v>110201</v>
      </c>
      <c r="G34" s="237">
        <v>44013</v>
      </c>
      <c r="H34" s="237">
        <v>44377</v>
      </c>
      <c r="I34" s="237"/>
      <c r="J34" s="237"/>
      <c r="K34" s="237"/>
      <c r="L34" s="237"/>
      <c r="M34" s="176"/>
      <c r="N34" s="233"/>
    </row>
    <row r="35" spans="1:14">
      <c r="A35" s="1">
        <f t="shared" si="0"/>
        <v>21</v>
      </c>
      <c r="B35" s="240" t="s">
        <v>1368</v>
      </c>
      <c r="C35" s="189" t="s">
        <v>1369</v>
      </c>
      <c r="D35" s="183"/>
      <c r="E35" s="183"/>
      <c r="F35" s="268">
        <v>110105</v>
      </c>
      <c r="G35" s="237">
        <v>44105</v>
      </c>
      <c r="H35" s="237">
        <v>44469</v>
      </c>
      <c r="I35" s="237"/>
      <c r="J35" s="237"/>
      <c r="K35" s="237"/>
      <c r="L35" s="237"/>
      <c r="M35" s="176"/>
      <c r="N35" s="233"/>
    </row>
    <row r="36" spans="1:14">
      <c r="A36" s="1">
        <f t="shared" si="0"/>
        <v>22</v>
      </c>
      <c r="B36" s="240" t="s">
        <v>1370</v>
      </c>
      <c r="C36" s="189" t="s">
        <v>1371</v>
      </c>
      <c r="D36" s="183"/>
      <c r="E36" s="183"/>
      <c r="F36" s="268">
        <v>110104</v>
      </c>
      <c r="G36" s="237">
        <v>44013</v>
      </c>
      <c r="H36" s="237">
        <v>44377</v>
      </c>
      <c r="I36" s="237"/>
      <c r="J36" s="237"/>
      <c r="K36" s="237"/>
      <c r="L36" s="237"/>
      <c r="M36" s="176"/>
      <c r="N36" s="233"/>
    </row>
    <row r="37" spans="1:14">
      <c r="A37" s="1">
        <f t="shared" si="0"/>
        <v>23</v>
      </c>
      <c r="B37" s="240" t="s">
        <v>1372</v>
      </c>
      <c r="C37" s="189" t="s">
        <v>1373</v>
      </c>
      <c r="D37" s="183"/>
      <c r="E37" s="183"/>
      <c r="F37" s="268">
        <v>110177</v>
      </c>
      <c r="G37" s="237">
        <v>43922</v>
      </c>
      <c r="H37" s="237">
        <v>44286</v>
      </c>
      <c r="I37" s="237"/>
      <c r="J37" s="237"/>
      <c r="K37" s="237"/>
      <c r="L37" s="237"/>
      <c r="M37" s="176"/>
      <c r="N37" s="233"/>
    </row>
    <row r="38" spans="1:14">
      <c r="A38" s="1">
        <f t="shared" si="0"/>
        <v>24</v>
      </c>
      <c r="B38" s="240" t="s">
        <v>1374</v>
      </c>
      <c r="C38" s="189" t="s">
        <v>1375</v>
      </c>
      <c r="D38" s="183"/>
      <c r="E38" s="183"/>
      <c r="F38" s="268">
        <v>110092</v>
      </c>
      <c r="G38" s="237">
        <v>44105</v>
      </c>
      <c r="H38" s="237">
        <v>44469</v>
      </c>
      <c r="I38" s="237"/>
      <c r="J38" s="237"/>
      <c r="K38" s="237"/>
      <c r="L38" s="237"/>
      <c r="M38" s="176"/>
      <c r="N38" s="233"/>
    </row>
    <row r="39" spans="1:14">
      <c r="A39" s="1">
        <f t="shared" si="0"/>
        <v>25</v>
      </c>
      <c r="B39" s="240" t="s">
        <v>1376</v>
      </c>
      <c r="C39" s="189" t="s">
        <v>1377</v>
      </c>
      <c r="D39" s="183"/>
      <c r="E39" s="183"/>
      <c r="F39" s="268">
        <v>110194</v>
      </c>
      <c r="G39" s="237">
        <v>44013</v>
      </c>
      <c r="H39" s="237">
        <v>44377</v>
      </c>
      <c r="I39" s="237"/>
      <c r="J39" s="237"/>
      <c r="K39" s="237"/>
      <c r="L39" s="237"/>
      <c r="M39" s="176"/>
      <c r="N39" s="233"/>
    </row>
    <row r="40" spans="1:14">
      <c r="A40" s="1">
        <f t="shared" si="0"/>
        <v>26</v>
      </c>
      <c r="B40" s="240" t="s">
        <v>1378</v>
      </c>
      <c r="C40" s="189" t="s">
        <v>1379</v>
      </c>
      <c r="D40" s="183"/>
      <c r="E40" s="183"/>
      <c r="F40" s="268">
        <v>110073</v>
      </c>
      <c r="G40" s="237">
        <v>44044</v>
      </c>
      <c r="H40" s="237">
        <v>44408</v>
      </c>
      <c r="I40" s="237"/>
      <c r="J40" s="237"/>
      <c r="K40" s="237"/>
      <c r="L40" s="237"/>
      <c r="M40" s="176"/>
      <c r="N40" s="233"/>
    </row>
    <row r="41" spans="1:14">
      <c r="A41" s="1">
        <f t="shared" si="0"/>
        <v>27</v>
      </c>
      <c r="B41" s="240" t="s">
        <v>1380</v>
      </c>
      <c r="C41" s="189" t="s">
        <v>1381</v>
      </c>
      <c r="D41" s="183"/>
      <c r="E41" s="183"/>
      <c r="F41" s="268">
        <v>110075</v>
      </c>
      <c r="G41" s="237">
        <v>44105</v>
      </c>
      <c r="H41" s="237">
        <v>44469</v>
      </c>
      <c r="I41" s="237"/>
      <c r="J41" s="237"/>
      <c r="K41" s="237"/>
      <c r="L41" s="237"/>
      <c r="M41" s="176"/>
      <c r="N41" s="233"/>
    </row>
    <row r="42" spans="1:14">
      <c r="A42" s="1">
        <f t="shared" si="0"/>
        <v>28</v>
      </c>
      <c r="B42" s="240" t="s">
        <v>1382</v>
      </c>
      <c r="C42" s="189" t="s">
        <v>1383</v>
      </c>
      <c r="D42" s="183"/>
      <c r="E42" s="183"/>
      <c r="F42" s="268">
        <v>111306</v>
      </c>
      <c r="G42" s="237">
        <v>44013</v>
      </c>
      <c r="H42" s="237">
        <v>44377</v>
      </c>
      <c r="I42" s="237"/>
      <c r="J42" s="237"/>
      <c r="K42" s="237"/>
      <c r="L42" s="237"/>
      <c r="M42" s="176"/>
      <c r="N42" s="233"/>
    </row>
    <row r="43" spans="1:14">
      <c r="A43" s="1">
        <f t="shared" si="0"/>
        <v>29</v>
      </c>
      <c r="B43" s="240" t="s">
        <v>1384</v>
      </c>
      <c r="C43" s="189" t="s">
        <v>1385</v>
      </c>
      <c r="D43" s="183"/>
      <c r="E43" s="183"/>
      <c r="F43" s="268">
        <v>111337</v>
      </c>
      <c r="G43" s="237">
        <v>44013</v>
      </c>
      <c r="H43" s="237">
        <v>44377</v>
      </c>
      <c r="I43" s="237"/>
      <c r="J43" s="237"/>
      <c r="K43" s="237"/>
      <c r="L43" s="237"/>
      <c r="M43" s="176"/>
      <c r="N43" s="233"/>
    </row>
    <row r="44" spans="1:14">
      <c r="A44" s="1">
        <f t="shared" si="0"/>
        <v>30</v>
      </c>
      <c r="B44" s="240" t="s">
        <v>1386</v>
      </c>
      <c r="C44" s="189" t="s">
        <v>1387</v>
      </c>
      <c r="D44" s="183"/>
      <c r="E44" s="183"/>
      <c r="F44" s="268">
        <v>110109</v>
      </c>
      <c r="G44" s="237">
        <v>44013</v>
      </c>
      <c r="H44" s="237">
        <v>44377</v>
      </c>
      <c r="I44" s="237"/>
      <c r="J44" s="237"/>
      <c r="K44" s="237"/>
      <c r="L44" s="237"/>
      <c r="M44" s="176"/>
      <c r="N44" s="233"/>
    </row>
    <row r="45" spans="1:14">
      <c r="A45" s="1">
        <f t="shared" si="0"/>
        <v>31</v>
      </c>
      <c r="B45" s="240" t="s">
        <v>1388</v>
      </c>
      <c r="C45" s="189" t="s">
        <v>1389</v>
      </c>
      <c r="D45" s="183"/>
      <c r="E45" s="183"/>
      <c r="F45" s="268">
        <v>110076</v>
      </c>
      <c r="G45" s="237">
        <v>44075</v>
      </c>
      <c r="H45" s="237">
        <v>44439</v>
      </c>
      <c r="I45" s="237"/>
      <c r="J45" s="237"/>
      <c r="K45" s="237"/>
      <c r="L45" s="237"/>
      <c r="M45" s="176"/>
      <c r="N45" s="233"/>
    </row>
    <row r="46" spans="1:14">
      <c r="A46" s="1">
        <f t="shared" si="0"/>
        <v>32</v>
      </c>
      <c r="B46" s="240" t="s">
        <v>1390</v>
      </c>
      <c r="C46" s="189" t="s">
        <v>1391</v>
      </c>
      <c r="D46" s="183"/>
      <c r="E46" s="183"/>
      <c r="F46" s="268">
        <v>110192</v>
      </c>
      <c r="G46" s="237">
        <v>44075</v>
      </c>
      <c r="H46" s="237">
        <v>44439</v>
      </c>
      <c r="I46" s="237"/>
      <c r="J46" s="237"/>
      <c r="K46" s="237"/>
      <c r="L46" s="237"/>
      <c r="M46" s="176"/>
      <c r="N46" s="233"/>
    </row>
    <row r="47" spans="1:14">
      <c r="A47" s="1">
        <f t="shared" si="0"/>
        <v>33</v>
      </c>
      <c r="B47" s="240" t="s">
        <v>1392</v>
      </c>
      <c r="C47" s="189" t="s">
        <v>1393</v>
      </c>
      <c r="D47" s="183"/>
      <c r="E47" s="183"/>
      <c r="F47" s="268">
        <v>110226</v>
      </c>
      <c r="G47" s="237">
        <v>44075</v>
      </c>
      <c r="H47" s="237">
        <v>44439</v>
      </c>
      <c r="I47" s="237"/>
      <c r="J47" s="237"/>
      <c r="K47" s="237"/>
      <c r="L47" s="237"/>
      <c r="M47" s="176"/>
      <c r="N47" s="233"/>
    </row>
    <row r="48" spans="1:14">
      <c r="A48" s="1">
        <f t="shared" ref="A48:A64" si="1">A47+1</f>
        <v>34</v>
      </c>
      <c r="B48" s="240" t="s">
        <v>1394</v>
      </c>
      <c r="C48" s="189" t="s">
        <v>1395</v>
      </c>
      <c r="D48" s="183"/>
      <c r="E48" s="183"/>
      <c r="F48" s="268">
        <v>110230</v>
      </c>
      <c r="G48" s="237">
        <v>44075</v>
      </c>
      <c r="H48" s="237">
        <v>44439</v>
      </c>
      <c r="I48" s="237"/>
      <c r="J48" s="237"/>
      <c r="K48" s="237"/>
      <c r="L48" s="237"/>
      <c r="M48" s="176"/>
      <c r="N48" s="233"/>
    </row>
    <row r="49" spans="1:14">
      <c r="A49" s="1">
        <f t="shared" si="1"/>
        <v>35</v>
      </c>
      <c r="B49" s="240" t="s">
        <v>1396</v>
      </c>
      <c r="C49" s="189" t="s">
        <v>1397</v>
      </c>
      <c r="D49" s="183"/>
      <c r="E49" s="183"/>
      <c r="F49" s="268">
        <v>112006</v>
      </c>
      <c r="G49" s="237">
        <v>44075</v>
      </c>
      <c r="H49" s="237">
        <v>44439</v>
      </c>
      <c r="I49" s="237"/>
      <c r="J49" s="237"/>
      <c r="K49" s="237"/>
      <c r="L49" s="237"/>
      <c r="M49" s="176"/>
      <c r="N49" s="233"/>
    </row>
    <row r="50" spans="1:14">
      <c r="A50" s="1">
        <f t="shared" si="1"/>
        <v>36</v>
      </c>
      <c r="B50" s="240" t="s">
        <v>1398</v>
      </c>
      <c r="C50" s="189" t="s">
        <v>1399</v>
      </c>
      <c r="D50" s="183"/>
      <c r="E50" s="183"/>
      <c r="F50" s="268">
        <v>113031</v>
      </c>
      <c r="G50" s="237">
        <v>44075</v>
      </c>
      <c r="H50" s="237">
        <v>44439</v>
      </c>
      <c r="I50" s="237"/>
      <c r="J50" s="237"/>
      <c r="K50" s="237"/>
      <c r="L50" s="237"/>
      <c r="M50" s="176"/>
      <c r="N50" s="233"/>
    </row>
    <row r="51" spans="1:14">
      <c r="A51" s="1">
        <f t="shared" si="1"/>
        <v>37</v>
      </c>
      <c r="B51" s="240" t="s">
        <v>1400</v>
      </c>
      <c r="C51" s="189" t="s">
        <v>1401</v>
      </c>
      <c r="D51" s="183" t="s">
        <v>1402</v>
      </c>
      <c r="E51" s="183"/>
      <c r="F51" s="268">
        <v>110010</v>
      </c>
      <c r="G51" s="237">
        <v>44075</v>
      </c>
      <c r="H51" s="237">
        <v>44439</v>
      </c>
      <c r="I51" s="237"/>
      <c r="J51" s="237"/>
      <c r="K51" s="237"/>
      <c r="L51" s="237"/>
      <c r="M51" s="176"/>
      <c r="N51" s="233"/>
    </row>
    <row r="52" spans="1:14">
      <c r="A52" s="1">
        <f t="shared" si="1"/>
        <v>38</v>
      </c>
      <c r="B52" s="240" t="s">
        <v>1403</v>
      </c>
      <c r="C52" s="189" t="s">
        <v>1404</v>
      </c>
      <c r="D52" s="183"/>
      <c r="E52" s="183"/>
      <c r="F52" s="268">
        <v>110078</v>
      </c>
      <c r="G52" s="237">
        <v>44075</v>
      </c>
      <c r="H52" s="237">
        <v>44439</v>
      </c>
      <c r="I52" s="237"/>
      <c r="J52" s="237"/>
      <c r="K52" s="237"/>
      <c r="L52" s="237"/>
      <c r="M52" s="176"/>
      <c r="N52" s="233"/>
    </row>
    <row r="53" spans="1:14">
      <c r="A53" s="1">
        <f t="shared" si="1"/>
        <v>39</v>
      </c>
      <c r="B53" s="240" t="s">
        <v>1405</v>
      </c>
      <c r="C53" s="189" t="s">
        <v>1406</v>
      </c>
      <c r="D53" s="183"/>
      <c r="E53" s="183"/>
      <c r="F53" s="268">
        <v>113032</v>
      </c>
      <c r="G53" s="237">
        <v>44105</v>
      </c>
      <c r="H53" s="237">
        <v>44469</v>
      </c>
      <c r="I53" s="237"/>
      <c r="J53" s="237"/>
      <c r="K53" s="237"/>
      <c r="L53" s="237"/>
      <c r="M53" s="176"/>
      <c r="N53" s="233"/>
    </row>
    <row r="54" spans="1:14">
      <c r="A54" s="1">
        <f t="shared" si="1"/>
        <v>40</v>
      </c>
      <c r="B54" s="240" t="s">
        <v>1407</v>
      </c>
      <c r="C54" s="189" t="s">
        <v>1408</v>
      </c>
      <c r="D54" s="183"/>
      <c r="E54" s="183"/>
      <c r="F54" s="268">
        <v>113033</v>
      </c>
      <c r="G54" s="237">
        <v>43922</v>
      </c>
      <c r="H54" s="237">
        <v>44286</v>
      </c>
      <c r="I54" s="237"/>
      <c r="J54" s="237"/>
      <c r="K54" s="237"/>
      <c r="L54" s="237"/>
      <c r="M54" s="176"/>
      <c r="N54" s="233"/>
    </row>
    <row r="55" spans="1:14">
      <c r="A55" s="1">
        <f t="shared" si="1"/>
        <v>41</v>
      </c>
      <c r="B55" s="240" t="s">
        <v>1409</v>
      </c>
      <c r="C55" s="189" t="s">
        <v>1410</v>
      </c>
      <c r="D55" s="183"/>
      <c r="E55" s="183"/>
      <c r="F55" s="268">
        <v>110142</v>
      </c>
      <c r="G55" s="237">
        <v>44105</v>
      </c>
      <c r="H55" s="237">
        <v>44469</v>
      </c>
      <c r="I55" s="237"/>
      <c r="J55" s="237"/>
      <c r="K55" s="237"/>
      <c r="L55" s="237"/>
      <c r="M55" s="176"/>
      <c r="N55" s="233"/>
    </row>
    <row r="56" spans="1:14">
      <c r="A56" s="1">
        <f t="shared" si="1"/>
        <v>42</v>
      </c>
      <c r="B56" s="240" t="s">
        <v>1411</v>
      </c>
      <c r="C56" s="189" t="s">
        <v>1412</v>
      </c>
      <c r="D56" s="183"/>
      <c r="E56" s="183"/>
      <c r="F56" s="268">
        <v>110125</v>
      </c>
      <c r="G56" s="237">
        <v>43952</v>
      </c>
      <c r="H56" s="237">
        <v>44316</v>
      </c>
      <c r="I56" s="237"/>
      <c r="J56" s="237"/>
      <c r="K56" s="237"/>
      <c r="L56" s="237"/>
      <c r="M56" s="176"/>
      <c r="N56" s="233"/>
    </row>
    <row r="57" spans="1:14">
      <c r="A57" s="1">
        <f t="shared" si="1"/>
        <v>43</v>
      </c>
      <c r="B57" s="240" t="s">
        <v>1413</v>
      </c>
      <c r="C57" s="189" t="s">
        <v>1414</v>
      </c>
      <c r="D57" s="183"/>
      <c r="E57" s="183"/>
      <c r="F57" s="268">
        <v>110189</v>
      </c>
      <c r="G57" s="237">
        <v>44197</v>
      </c>
      <c r="H57" s="237">
        <v>44561</v>
      </c>
      <c r="I57" s="237"/>
      <c r="J57" s="237"/>
      <c r="K57" s="237"/>
      <c r="L57" s="237"/>
      <c r="M57" s="176"/>
      <c r="N57" s="233"/>
    </row>
    <row r="58" spans="1:14">
      <c r="A58" s="1">
        <f t="shared" si="1"/>
        <v>44</v>
      </c>
      <c r="B58" s="240" t="s">
        <v>1415</v>
      </c>
      <c r="C58" s="189" t="s">
        <v>1416</v>
      </c>
      <c r="D58" s="183"/>
      <c r="E58" s="183"/>
      <c r="F58" s="268">
        <v>110190</v>
      </c>
      <c r="G58" s="237">
        <v>44197</v>
      </c>
      <c r="H58" s="237">
        <v>44561</v>
      </c>
      <c r="I58" s="237"/>
      <c r="J58" s="237"/>
      <c r="K58" s="237"/>
      <c r="L58" s="237"/>
      <c r="M58" s="176"/>
      <c r="N58" s="233"/>
    </row>
    <row r="59" spans="1:14">
      <c r="A59" s="1">
        <f t="shared" si="1"/>
        <v>45</v>
      </c>
      <c r="B59" s="240" t="s">
        <v>1417</v>
      </c>
      <c r="C59" s="189" t="s">
        <v>1418</v>
      </c>
      <c r="D59" s="183"/>
      <c r="E59" s="183"/>
      <c r="F59" s="268">
        <v>110054</v>
      </c>
      <c r="G59" s="237">
        <v>44013</v>
      </c>
      <c r="H59" s="237">
        <v>44377</v>
      </c>
      <c r="I59" s="237">
        <v>44378</v>
      </c>
      <c r="J59" s="237">
        <v>44561</v>
      </c>
      <c r="K59" s="237"/>
      <c r="L59" s="237"/>
      <c r="M59" s="176"/>
      <c r="N59" s="233"/>
    </row>
    <row r="60" spans="1:14">
      <c r="A60" s="1">
        <f t="shared" si="1"/>
        <v>46</v>
      </c>
      <c r="B60" s="240" t="s">
        <v>1419</v>
      </c>
      <c r="C60" s="189" t="s">
        <v>1420</v>
      </c>
      <c r="D60" s="183"/>
      <c r="E60" s="183"/>
      <c r="F60" s="268">
        <v>110121</v>
      </c>
      <c r="G60" s="237">
        <v>44105</v>
      </c>
      <c r="H60" s="237">
        <v>44469</v>
      </c>
      <c r="I60" s="237"/>
      <c r="J60" s="237"/>
      <c r="K60" s="237"/>
      <c r="L60" s="237"/>
      <c r="M60" s="176"/>
      <c r="N60" s="233"/>
    </row>
    <row r="61" spans="1:14">
      <c r="A61" s="1">
        <f t="shared" si="1"/>
        <v>47</v>
      </c>
      <c r="B61" s="240" t="s">
        <v>1421</v>
      </c>
      <c r="C61" s="189" t="s">
        <v>1422</v>
      </c>
      <c r="D61" s="183"/>
      <c r="E61" s="183"/>
      <c r="F61" s="268">
        <v>110079</v>
      </c>
      <c r="G61" s="237">
        <v>44197</v>
      </c>
      <c r="H61" s="237">
        <v>44561</v>
      </c>
      <c r="I61" s="237"/>
      <c r="J61" s="237"/>
      <c r="K61" s="237"/>
      <c r="L61" s="237"/>
      <c r="M61" s="176"/>
      <c r="N61" s="233"/>
    </row>
    <row r="62" spans="1:14">
      <c r="A62" s="1">
        <f t="shared" si="1"/>
        <v>48</v>
      </c>
      <c r="B62" s="240" t="s">
        <v>1423</v>
      </c>
      <c r="C62" s="189" t="s">
        <v>1424</v>
      </c>
      <c r="D62" s="183"/>
      <c r="E62" s="183"/>
      <c r="F62" s="268">
        <v>110041</v>
      </c>
      <c r="G62" s="237">
        <v>44013</v>
      </c>
      <c r="H62" s="237">
        <v>44377</v>
      </c>
      <c r="I62" s="237"/>
      <c r="J62" s="237"/>
      <c r="K62" s="237"/>
      <c r="L62" s="237"/>
      <c r="M62" s="176"/>
      <c r="N62" s="233"/>
    </row>
    <row r="63" spans="1:14">
      <c r="A63" s="1">
        <f t="shared" si="1"/>
        <v>49</v>
      </c>
      <c r="B63" s="240" t="s">
        <v>1425</v>
      </c>
      <c r="C63" s="189" t="s">
        <v>1426</v>
      </c>
      <c r="D63" s="183"/>
      <c r="E63" s="183"/>
      <c r="F63" s="268">
        <v>110001</v>
      </c>
      <c r="G63" s="237">
        <v>44105</v>
      </c>
      <c r="H63" s="237">
        <v>44469</v>
      </c>
      <c r="I63" s="237"/>
      <c r="J63" s="237"/>
      <c r="K63" s="237"/>
      <c r="L63" s="237"/>
      <c r="M63" s="176"/>
      <c r="N63" s="233"/>
    </row>
    <row r="64" spans="1:14">
      <c r="A64" s="1">
        <f t="shared" si="1"/>
        <v>50</v>
      </c>
      <c r="B64" s="240" t="s">
        <v>1427</v>
      </c>
      <c r="C64" s="189" t="s">
        <v>1428</v>
      </c>
      <c r="D64" s="183"/>
      <c r="E64" s="183"/>
      <c r="F64" s="268">
        <v>113030</v>
      </c>
      <c r="G64" s="237">
        <v>43922</v>
      </c>
      <c r="H64" s="237">
        <v>44286</v>
      </c>
      <c r="I64" s="237"/>
      <c r="J64" s="237"/>
      <c r="K64" s="237"/>
      <c r="L64" s="237"/>
      <c r="M64" s="176"/>
      <c r="N64" s="233"/>
    </row>
    <row r="65" spans="1:14">
      <c r="A65" s="1">
        <f t="shared" ref="A65:A102" si="2">A64+1</f>
        <v>51</v>
      </c>
      <c r="B65" s="234" t="s">
        <v>1429</v>
      </c>
      <c r="C65" s="189" t="s">
        <v>1430</v>
      </c>
      <c r="D65" s="189"/>
      <c r="E65" s="189"/>
      <c r="F65" s="268">
        <v>111320</v>
      </c>
      <c r="G65" s="190">
        <v>44013</v>
      </c>
      <c r="H65" s="236">
        <v>44377</v>
      </c>
      <c r="I65" s="236"/>
      <c r="J65" s="236"/>
      <c r="K65" s="236"/>
      <c r="L65" s="236"/>
      <c r="M65" s="176"/>
      <c r="N65" s="235"/>
    </row>
    <row r="66" spans="1:14">
      <c r="A66" s="1">
        <f t="shared" si="2"/>
        <v>52</v>
      </c>
      <c r="B66" s="234" t="s">
        <v>1431</v>
      </c>
      <c r="C66" s="189" t="s">
        <v>1432</v>
      </c>
      <c r="D66" s="189"/>
      <c r="E66" s="189"/>
      <c r="F66" s="268">
        <v>110069</v>
      </c>
      <c r="G66" s="190">
        <v>44197</v>
      </c>
      <c r="H66" s="236">
        <v>44561</v>
      </c>
      <c r="I66" s="236"/>
      <c r="J66" s="236"/>
      <c r="K66" s="236"/>
      <c r="L66" s="236"/>
      <c r="M66" s="176"/>
      <c r="N66" s="235"/>
    </row>
    <row r="67" spans="1:14" ht="13.15" customHeight="1">
      <c r="A67" s="1">
        <f t="shared" si="2"/>
        <v>53</v>
      </c>
      <c r="B67" s="234" t="s">
        <v>1433</v>
      </c>
      <c r="C67" s="189" t="s">
        <v>1434</v>
      </c>
      <c r="D67" s="189"/>
      <c r="E67" s="189"/>
      <c r="F67" s="268">
        <v>110130</v>
      </c>
      <c r="G67" s="190">
        <v>44166</v>
      </c>
      <c r="H67" s="236">
        <v>44530</v>
      </c>
      <c r="I67" s="236"/>
      <c r="J67" s="236"/>
      <c r="K67" s="236"/>
      <c r="L67" s="236"/>
      <c r="M67" s="176"/>
      <c r="N67" s="235"/>
    </row>
    <row r="68" spans="1:14" ht="13.15" customHeight="1">
      <c r="A68" s="1">
        <f t="shared" si="2"/>
        <v>54</v>
      </c>
      <c r="B68" s="234" t="s">
        <v>1435</v>
      </c>
      <c r="C68" s="189" t="s">
        <v>1436</v>
      </c>
      <c r="D68" s="189"/>
      <c r="E68" s="189"/>
      <c r="F68" s="268">
        <v>111303</v>
      </c>
      <c r="G68" s="190">
        <v>44105</v>
      </c>
      <c r="H68" s="236">
        <v>44469</v>
      </c>
      <c r="I68" s="236"/>
      <c r="J68" s="236"/>
      <c r="K68" s="236"/>
      <c r="L68" s="236"/>
      <c r="M68" s="176"/>
      <c r="N68" s="235"/>
    </row>
    <row r="69" spans="1:14" ht="13.15" customHeight="1">
      <c r="A69" s="1">
        <f t="shared" si="2"/>
        <v>55</v>
      </c>
      <c r="B69" s="234" t="s">
        <v>1437</v>
      </c>
      <c r="C69" s="189" t="s">
        <v>1438</v>
      </c>
      <c r="D69" s="189"/>
      <c r="E69" s="189"/>
      <c r="F69" s="268">
        <v>111333</v>
      </c>
      <c r="G69" s="190">
        <v>44105</v>
      </c>
      <c r="H69" s="236">
        <v>44469</v>
      </c>
      <c r="I69" s="236"/>
      <c r="J69" s="236"/>
      <c r="K69" s="236"/>
      <c r="L69" s="236"/>
      <c r="M69" s="176"/>
      <c r="N69" s="235"/>
    </row>
    <row r="70" spans="1:14" ht="13.15" customHeight="1">
      <c r="A70" s="1">
        <f t="shared" si="2"/>
        <v>56</v>
      </c>
      <c r="B70" s="234" t="s">
        <v>1439</v>
      </c>
      <c r="C70" s="189" t="s">
        <v>1440</v>
      </c>
      <c r="D70" s="189"/>
      <c r="E70" s="189"/>
      <c r="F70" s="268">
        <v>110100</v>
      </c>
      <c r="G70" s="190">
        <v>44197</v>
      </c>
      <c r="H70" s="236">
        <v>44561</v>
      </c>
      <c r="I70" s="236"/>
      <c r="J70" s="236"/>
      <c r="K70" s="236"/>
      <c r="L70" s="236"/>
      <c r="M70" s="176"/>
      <c r="N70" s="235"/>
    </row>
    <row r="71" spans="1:14" ht="13.15" customHeight="1">
      <c r="A71" s="1">
        <f t="shared" si="2"/>
        <v>57</v>
      </c>
      <c r="B71" s="234" t="s">
        <v>1441</v>
      </c>
      <c r="C71" s="189" t="s">
        <v>1442</v>
      </c>
      <c r="D71" s="189"/>
      <c r="E71" s="189"/>
      <c r="F71" s="268">
        <v>111311</v>
      </c>
      <c r="G71" s="190">
        <v>44197</v>
      </c>
      <c r="H71" s="236">
        <v>44377</v>
      </c>
      <c r="I71" s="236">
        <v>44378</v>
      </c>
      <c r="J71" s="236">
        <v>44561</v>
      </c>
      <c r="K71" s="236"/>
      <c r="L71" s="236"/>
      <c r="M71" s="176"/>
      <c r="N71" s="235"/>
    </row>
    <row r="72" spans="1:14" ht="13.15" customHeight="1">
      <c r="A72" s="1">
        <f t="shared" si="2"/>
        <v>58</v>
      </c>
      <c r="B72" s="234" t="s">
        <v>1443</v>
      </c>
      <c r="C72" s="189" t="s">
        <v>1444</v>
      </c>
      <c r="D72" s="189"/>
      <c r="E72" s="189"/>
      <c r="F72" s="268">
        <v>110038</v>
      </c>
      <c r="G72" s="190">
        <v>44105</v>
      </c>
      <c r="H72" s="236">
        <v>44469</v>
      </c>
      <c r="I72" s="236"/>
      <c r="J72" s="236"/>
      <c r="K72" s="236"/>
      <c r="L72" s="236"/>
      <c r="M72" s="176"/>
      <c r="N72" s="235"/>
    </row>
    <row r="73" spans="1:14" ht="13.15" customHeight="1">
      <c r="A73" s="1">
        <f t="shared" si="2"/>
        <v>59</v>
      </c>
      <c r="B73" s="234" t="s">
        <v>1445</v>
      </c>
      <c r="C73" s="189" t="s">
        <v>1446</v>
      </c>
      <c r="D73" s="189"/>
      <c r="E73" s="189"/>
      <c r="F73" s="268">
        <v>112018</v>
      </c>
      <c r="G73" s="190">
        <v>44075</v>
      </c>
      <c r="H73" s="236">
        <v>44439</v>
      </c>
      <c r="I73" s="236"/>
      <c r="J73" s="236"/>
      <c r="K73" s="236"/>
      <c r="L73" s="236"/>
      <c r="M73" s="176"/>
      <c r="N73" s="235"/>
    </row>
    <row r="74" spans="1:14" ht="13.15" customHeight="1">
      <c r="A74" s="1">
        <f t="shared" si="2"/>
        <v>60</v>
      </c>
      <c r="B74" s="234" t="s">
        <v>1447</v>
      </c>
      <c r="C74" s="189" t="s">
        <v>1448</v>
      </c>
      <c r="D74" s="189"/>
      <c r="E74" s="189"/>
      <c r="F74" s="268">
        <v>111335</v>
      </c>
      <c r="G74" s="190">
        <v>44166</v>
      </c>
      <c r="H74" s="236">
        <v>44530</v>
      </c>
      <c r="I74" s="236"/>
      <c r="J74" s="236"/>
      <c r="K74" s="236"/>
      <c r="L74" s="236"/>
      <c r="M74" s="176"/>
      <c r="N74" s="235"/>
    </row>
    <row r="75" spans="1:14" ht="13.15" customHeight="1">
      <c r="A75" s="1">
        <f t="shared" si="2"/>
        <v>61</v>
      </c>
      <c r="B75" s="234" t="s">
        <v>1449</v>
      </c>
      <c r="C75" s="189" t="s">
        <v>1450</v>
      </c>
      <c r="D75" s="189"/>
      <c r="E75" s="189"/>
      <c r="F75" s="268">
        <v>111314</v>
      </c>
      <c r="G75" s="190">
        <v>44197</v>
      </c>
      <c r="H75" s="236">
        <v>44561</v>
      </c>
      <c r="I75" s="236"/>
      <c r="J75" s="236"/>
      <c r="K75" s="236"/>
      <c r="L75" s="236"/>
      <c r="M75" s="176"/>
      <c r="N75" s="235"/>
    </row>
    <row r="76" spans="1:14" ht="13.15" customHeight="1">
      <c r="A76" s="1">
        <f t="shared" si="2"/>
        <v>62</v>
      </c>
      <c r="B76" s="234" t="s">
        <v>1451</v>
      </c>
      <c r="C76" s="189" t="s">
        <v>1452</v>
      </c>
      <c r="D76" s="189"/>
      <c r="E76" s="189"/>
      <c r="F76" s="268">
        <v>110128</v>
      </c>
      <c r="G76" s="190">
        <v>44013</v>
      </c>
      <c r="H76" s="236">
        <v>44316</v>
      </c>
      <c r="I76" s="236"/>
      <c r="J76" s="236"/>
      <c r="K76" s="236"/>
      <c r="L76" s="236"/>
      <c r="M76" s="176"/>
      <c r="N76" s="235"/>
    </row>
    <row r="77" spans="1:14" ht="13.15" customHeight="1">
      <c r="A77" s="1">
        <f t="shared" si="2"/>
        <v>63</v>
      </c>
      <c r="B77" s="234" t="s">
        <v>1453</v>
      </c>
      <c r="C77" s="189" t="s">
        <v>1454</v>
      </c>
      <c r="D77" s="189"/>
      <c r="E77" s="189"/>
      <c r="F77" s="268">
        <v>110107</v>
      </c>
      <c r="G77" s="190">
        <v>44197</v>
      </c>
      <c r="H77" s="236">
        <v>44561</v>
      </c>
      <c r="I77" s="236"/>
      <c r="J77" s="236"/>
      <c r="K77" s="236"/>
      <c r="L77" s="236"/>
      <c r="M77" s="176"/>
      <c r="N77" s="235"/>
    </row>
    <row r="78" spans="1:14" ht="13.15" customHeight="1">
      <c r="A78" s="1">
        <f t="shared" si="2"/>
        <v>64</v>
      </c>
      <c r="B78" s="234" t="s">
        <v>1455</v>
      </c>
      <c r="C78" s="189" t="s">
        <v>1456</v>
      </c>
      <c r="D78" s="189"/>
      <c r="E78" s="189"/>
      <c r="F78" s="268">
        <v>111310</v>
      </c>
      <c r="G78" s="190">
        <v>44197</v>
      </c>
      <c r="H78" s="236">
        <v>44561</v>
      </c>
      <c r="I78" s="236"/>
      <c r="J78" s="236"/>
      <c r="K78" s="236"/>
      <c r="L78" s="236"/>
      <c r="M78" s="176"/>
      <c r="N78" s="235"/>
    </row>
    <row r="79" spans="1:14" ht="13.15" customHeight="1">
      <c r="A79" s="1">
        <f t="shared" si="2"/>
        <v>65</v>
      </c>
      <c r="B79" s="234" t="s">
        <v>1457</v>
      </c>
      <c r="C79" s="189" t="s">
        <v>1458</v>
      </c>
      <c r="D79" s="189"/>
      <c r="E79" s="189"/>
      <c r="F79" s="268">
        <v>110036</v>
      </c>
      <c r="G79" s="190">
        <v>44197</v>
      </c>
      <c r="H79" s="236">
        <v>44561</v>
      </c>
      <c r="I79" s="236"/>
      <c r="J79" s="236"/>
      <c r="K79" s="237"/>
      <c r="L79" s="237"/>
      <c r="M79" s="176"/>
      <c r="N79" s="235"/>
    </row>
    <row r="80" spans="1:14" ht="13.15" customHeight="1">
      <c r="A80" s="1">
        <f t="shared" si="2"/>
        <v>66</v>
      </c>
      <c r="B80" s="234" t="s">
        <v>1459</v>
      </c>
      <c r="C80" s="189" t="s">
        <v>1460</v>
      </c>
      <c r="D80" s="189"/>
      <c r="E80" s="189"/>
      <c r="F80" s="268">
        <v>110132</v>
      </c>
      <c r="G80" s="190">
        <v>43922</v>
      </c>
      <c r="H80" s="236">
        <v>44286</v>
      </c>
      <c r="I80" s="236"/>
      <c r="J80" s="236"/>
      <c r="K80" s="238"/>
      <c r="L80" s="238"/>
      <c r="M80" s="176"/>
      <c r="N80" s="235"/>
    </row>
    <row r="81" spans="1:14" ht="13.15" customHeight="1">
      <c r="A81" s="1">
        <f t="shared" si="2"/>
        <v>67</v>
      </c>
      <c r="B81" s="234" t="s">
        <v>1461</v>
      </c>
      <c r="C81" s="189" t="s">
        <v>1462</v>
      </c>
      <c r="D81" s="189"/>
      <c r="E81" s="189"/>
      <c r="F81" s="268">
        <v>110003</v>
      </c>
      <c r="G81" s="190">
        <v>44197</v>
      </c>
      <c r="H81" s="236">
        <v>44561</v>
      </c>
      <c r="I81" s="236"/>
      <c r="J81" s="236"/>
      <c r="K81" s="238"/>
      <c r="L81" s="238"/>
      <c r="M81" s="176"/>
      <c r="N81" s="235"/>
    </row>
    <row r="82" spans="1:14" ht="13.15" customHeight="1">
      <c r="A82" s="1">
        <f t="shared" si="2"/>
        <v>68</v>
      </c>
      <c r="B82" s="234" t="s">
        <v>1463</v>
      </c>
      <c r="C82" s="189" t="s">
        <v>1464</v>
      </c>
      <c r="D82" s="189"/>
      <c r="E82" s="189"/>
      <c r="F82" s="268">
        <v>111305</v>
      </c>
      <c r="G82" s="190">
        <v>44013</v>
      </c>
      <c r="H82" s="236">
        <v>44377</v>
      </c>
      <c r="I82" s="236"/>
      <c r="J82" s="236"/>
      <c r="K82" s="238"/>
      <c r="L82" s="238"/>
      <c r="M82" s="176"/>
      <c r="N82" s="235"/>
    </row>
    <row r="83" spans="1:14" ht="13.15" customHeight="1">
      <c r="A83" s="1">
        <f t="shared" si="2"/>
        <v>69</v>
      </c>
      <c r="B83" s="234" t="s">
        <v>1465</v>
      </c>
      <c r="C83" s="189" t="s">
        <v>1466</v>
      </c>
      <c r="D83" s="189"/>
      <c r="E83" s="189"/>
      <c r="F83" s="268">
        <v>111331</v>
      </c>
      <c r="G83" s="190">
        <v>44105</v>
      </c>
      <c r="H83" s="236">
        <v>44469</v>
      </c>
      <c r="I83" s="236"/>
      <c r="J83" s="236"/>
      <c r="K83" s="237"/>
      <c r="L83" s="237"/>
      <c r="M83" s="176"/>
      <c r="N83" s="235"/>
    </row>
    <row r="84" spans="1:14" ht="13.15" customHeight="1">
      <c r="A84" s="1">
        <f t="shared" si="2"/>
        <v>70</v>
      </c>
      <c r="B84" s="234" t="s">
        <v>1467</v>
      </c>
      <c r="C84" s="189" t="s">
        <v>1468</v>
      </c>
      <c r="D84" s="189"/>
      <c r="E84" s="189"/>
      <c r="F84" s="268">
        <v>111318</v>
      </c>
      <c r="G84" s="190">
        <v>44105</v>
      </c>
      <c r="H84" s="236">
        <v>44469</v>
      </c>
      <c r="I84" s="236"/>
      <c r="J84" s="236"/>
      <c r="K84" s="237"/>
      <c r="L84" s="237"/>
      <c r="M84" s="176"/>
      <c r="N84" s="235"/>
    </row>
    <row r="85" spans="1:14" ht="13.15" customHeight="1">
      <c r="A85" s="1">
        <f t="shared" si="2"/>
        <v>71</v>
      </c>
      <c r="B85" s="234" t="s">
        <v>1469</v>
      </c>
      <c r="C85" s="189" t="s">
        <v>1470</v>
      </c>
      <c r="D85" s="189"/>
      <c r="E85" s="189"/>
      <c r="F85" s="268">
        <v>111304</v>
      </c>
      <c r="G85" s="190">
        <v>44013</v>
      </c>
      <c r="H85" s="236">
        <v>44377</v>
      </c>
      <c r="I85" s="236"/>
      <c r="J85" s="236"/>
      <c r="K85" s="237"/>
      <c r="L85" s="237"/>
      <c r="M85" s="176"/>
      <c r="N85" s="235"/>
    </row>
    <row r="86" spans="1:14" ht="13.15" customHeight="1">
      <c r="A86" s="1">
        <f t="shared" si="2"/>
        <v>72</v>
      </c>
      <c r="B86" s="234" t="s">
        <v>1471</v>
      </c>
      <c r="C86" s="189" t="s">
        <v>1472</v>
      </c>
      <c r="D86" s="189"/>
      <c r="E86" s="189"/>
      <c r="F86" s="268">
        <v>111336</v>
      </c>
      <c r="G86" s="190">
        <v>44197</v>
      </c>
      <c r="H86" s="236">
        <v>44561</v>
      </c>
      <c r="I86" s="236"/>
      <c r="J86" s="236"/>
      <c r="K86" s="237"/>
      <c r="L86" s="237"/>
      <c r="M86" s="176"/>
      <c r="N86" s="235"/>
    </row>
    <row r="87" spans="1:14" ht="13.15" customHeight="1">
      <c r="A87" s="1">
        <f t="shared" si="2"/>
        <v>73</v>
      </c>
      <c r="B87" s="234" t="s">
        <v>1473</v>
      </c>
      <c r="C87" s="189" t="s">
        <v>1474</v>
      </c>
      <c r="D87" s="189"/>
      <c r="E87" s="189"/>
      <c r="F87" s="268">
        <v>110150</v>
      </c>
      <c r="G87" s="190">
        <v>44197</v>
      </c>
      <c r="H87" s="236">
        <v>44379</v>
      </c>
      <c r="I87" s="236">
        <v>44380</v>
      </c>
      <c r="J87" s="236">
        <v>44561</v>
      </c>
      <c r="K87" s="237"/>
      <c r="L87" s="237"/>
      <c r="M87" s="176"/>
      <c r="N87" s="235"/>
    </row>
    <row r="88" spans="1:14" ht="13.15" customHeight="1">
      <c r="A88" s="1">
        <f t="shared" si="2"/>
        <v>74</v>
      </c>
      <c r="B88" s="234" t="s">
        <v>1475</v>
      </c>
      <c r="C88" s="189" t="s">
        <v>1476</v>
      </c>
      <c r="D88" s="189"/>
      <c r="E88" s="189"/>
      <c r="F88" s="268">
        <v>110045</v>
      </c>
      <c r="G88" s="190">
        <v>44105</v>
      </c>
      <c r="H88" s="236">
        <v>44469</v>
      </c>
      <c r="I88" s="236"/>
      <c r="J88" s="236"/>
      <c r="K88" s="237"/>
      <c r="L88" s="237"/>
      <c r="M88" s="176"/>
      <c r="N88" s="235"/>
    </row>
    <row r="89" spans="1:14" ht="13.15" customHeight="1">
      <c r="A89" s="1">
        <f t="shared" si="2"/>
        <v>75</v>
      </c>
      <c r="B89" s="234" t="s">
        <v>1477</v>
      </c>
      <c r="C89" s="189" t="s">
        <v>1478</v>
      </c>
      <c r="D89" s="189"/>
      <c r="E89" s="189"/>
      <c r="F89" s="268">
        <v>110237</v>
      </c>
      <c r="G89" s="190">
        <v>44105</v>
      </c>
      <c r="H89" s="236">
        <v>44469</v>
      </c>
      <c r="I89" s="236"/>
      <c r="J89" s="236"/>
      <c r="K89" s="237"/>
      <c r="L89" s="237"/>
      <c r="M89" s="176"/>
      <c r="N89" s="235"/>
    </row>
    <row r="90" spans="1:14" ht="13.15" customHeight="1">
      <c r="A90" s="1">
        <f t="shared" si="2"/>
        <v>76</v>
      </c>
      <c r="B90" s="234" t="s">
        <v>1479</v>
      </c>
      <c r="C90" s="189" t="s">
        <v>1480</v>
      </c>
      <c r="D90" s="189" t="s">
        <v>1481</v>
      </c>
      <c r="E90" s="189"/>
      <c r="F90" s="268">
        <v>110029</v>
      </c>
      <c r="G90" s="190">
        <v>44105</v>
      </c>
      <c r="H90" s="236">
        <v>44469</v>
      </c>
      <c r="I90" s="236"/>
      <c r="J90" s="236"/>
      <c r="K90" s="237"/>
      <c r="L90" s="237"/>
      <c r="M90" s="176"/>
      <c r="N90" s="235"/>
    </row>
    <row r="91" spans="1:14" ht="13.15" customHeight="1">
      <c r="A91" s="1">
        <f t="shared" si="2"/>
        <v>77</v>
      </c>
      <c r="B91" s="234" t="s">
        <v>1482</v>
      </c>
      <c r="C91" s="189" t="s">
        <v>1483</v>
      </c>
      <c r="D91" s="189"/>
      <c r="E91" s="189"/>
      <c r="F91" s="268">
        <v>110040</v>
      </c>
      <c r="G91" s="190">
        <v>44197</v>
      </c>
      <c r="H91" s="236">
        <v>44561</v>
      </c>
      <c r="I91" s="236"/>
      <c r="J91" s="236"/>
      <c r="K91" s="237"/>
      <c r="L91" s="237"/>
      <c r="M91" s="176"/>
      <c r="N91" s="235"/>
    </row>
    <row r="92" spans="1:14" ht="13.15" customHeight="1">
      <c r="A92" s="1">
        <f t="shared" si="2"/>
        <v>78</v>
      </c>
      <c r="B92" s="234" t="s">
        <v>1484</v>
      </c>
      <c r="C92" s="189" t="s">
        <v>1485</v>
      </c>
      <c r="D92" s="189"/>
      <c r="E92" s="189"/>
      <c r="F92" s="268">
        <v>110161</v>
      </c>
      <c r="G92" s="190">
        <v>44105</v>
      </c>
      <c r="H92" s="236">
        <v>44469</v>
      </c>
      <c r="I92" s="236"/>
      <c r="J92" s="236"/>
      <c r="K92" s="237"/>
      <c r="L92" s="237"/>
      <c r="M92" s="176"/>
      <c r="N92" s="235"/>
    </row>
    <row r="93" spans="1:14" ht="13.15" customHeight="1">
      <c r="A93" s="1">
        <f t="shared" si="2"/>
        <v>79</v>
      </c>
      <c r="B93" s="234" t="s">
        <v>1486</v>
      </c>
      <c r="C93" s="189" t="s">
        <v>1487</v>
      </c>
      <c r="D93" s="189"/>
      <c r="E93" s="189"/>
      <c r="F93" s="268" t="s">
        <v>1628</v>
      </c>
      <c r="G93" s="190">
        <v>44105</v>
      </c>
      <c r="H93" s="236">
        <v>44377</v>
      </c>
      <c r="I93" s="236">
        <v>44378</v>
      </c>
      <c r="J93" s="236">
        <v>44469</v>
      </c>
      <c r="K93" s="237"/>
      <c r="L93" s="237"/>
      <c r="M93" s="176"/>
      <c r="N93" s="235"/>
    </row>
    <row r="94" spans="1:14" ht="13.15" customHeight="1">
      <c r="A94" s="1">
        <f t="shared" si="2"/>
        <v>80</v>
      </c>
      <c r="B94" s="234" t="s">
        <v>1488</v>
      </c>
      <c r="C94" s="189" t="s">
        <v>1489</v>
      </c>
      <c r="D94" s="189"/>
      <c r="E94" s="189"/>
      <c r="F94" s="268">
        <v>110087</v>
      </c>
      <c r="G94" s="190">
        <v>44105</v>
      </c>
      <c r="H94" s="236">
        <v>44469</v>
      </c>
      <c r="I94" s="236"/>
      <c r="J94" s="236"/>
      <c r="K94" s="237"/>
      <c r="L94" s="237"/>
      <c r="M94" s="176"/>
      <c r="N94" s="235"/>
    </row>
    <row r="95" spans="1:14" ht="13.15" customHeight="1">
      <c r="A95" s="1">
        <f t="shared" si="2"/>
        <v>81</v>
      </c>
      <c r="B95" s="234" t="s">
        <v>1490</v>
      </c>
      <c r="C95" s="189" t="s">
        <v>1491</v>
      </c>
      <c r="D95" s="189"/>
      <c r="E95" s="189"/>
      <c r="F95" s="268">
        <v>110008</v>
      </c>
      <c r="G95" s="190">
        <v>44105</v>
      </c>
      <c r="H95" s="236">
        <v>44469</v>
      </c>
      <c r="I95" s="236"/>
      <c r="J95" s="236"/>
      <c r="K95" s="237"/>
      <c r="L95" s="237"/>
      <c r="M95" s="176"/>
      <c r="N95" s="235"/>
    </row>
    <row r="96" spans="1:14" ht="13.15" customHeight="1">
      <c r="A96" s="1">
        <f t="shared" si="2"/>
        <v>82</v>
      </c>
      <c r="B96" s="234" t="s">
        <v>1492</v>
      </c>
      <c r="C96" s="189" t="s">
        <v>1493</v>
      </c>
      <c r="D96" s="189"/>
      <c r="E96" s="189"/>
      <c r="F96" s="268">
        <v>110005</v>
      </c>
      <c r="G96" s="190">
        <v>44105</v>
      </c>
      <c r="H96" s="236">
        <v>44469</v>
      </c>
      <c r="I96" s="236"/>
      <c r="J96" s="236"/>
      <c r="K96" s="237"/>
      <c r="L96" s="237"/>
      <c r="M96" s="176"/>
      <c r="N96" s="235"/>
    </row>
    <row r="97" spans="1:14" ht="13.15" customHeight="1">
      <c r="A97" s="1">
        <f t="shared" si="2"/>
        <v>83</v>
      </c>
      <c r="B97" s="234" t="s">
        <v>1494</v>
      </c>
      <c r="C97" s="189" t="s">
        <v>1495</v>
      </c>
      <c r="D97" s="189"/>
      <c r="E97" s="189"/>
      <c r="F97" s="268">
        <v>111312</v>
      </c>
      <c r="G97" s="190">
        <v>44197</v>
      </c>
      <c r="H97" s="236">
        <v>44561</v>
      </c>
      <c r="I97" s="236"/>
      <c r="J97" s="236"/>
      <c r="K97" s="237"/>
      <c r="L97" s="237"/>
      <c r="M97" s="176"/>
      <c r="N97" s="235"/>
    </row>
    <row r="98" spans="1:14" ht="13.15" customHeight="1">
      <c r="A98" s="1">
        <f t="shared" si="2"/>
        <v>84</v>
      </c>
      <c r="B98" s="234" t="s">
        <v>1496</v>
      </c>
      <c r="C98" s="189" t="s">
        <v>1497</v>
      </c>
      <c r="D98" s="189"/>
      <c r="E98" s="189"/>
      <c r="F98" s="268">
        <v>111323</v>
      </c>
      <c r="G98" s="190">
        <v>44197</v>
      </c>
      <c r="H98" s="236">
        <v>44561</v>
      </c>
      <c r="I98" s="236"/>
      <c r="J98" s="236"/>
      <c r="K98" s="237"/>
      <c r="L98" s="237"/>
      <c r="M98" s="176"/>
      <c r="N98" s="235"/>
    </row>
    <row r="99" spans="1:14" ht="13.15" customHeight="1">
      <c r="A99" s="1">
        <f t="shared" si="2"/>
        <v>85</v>
      </c>
      <c r="B99" s="234" t="s">
        <v>1498</v>
      </c>
      <c r="C99" s="189" t="s">
        <v>1499</v>
      </c>
      <c r="D99" s="189"/>
      <c r="E99" s="189"/>
      <c r="F99" s="268">
        <v>110153</v>
      </c>
      <c r="G99" s="190">
        <v>44197</v>
      </c>
      <c r="H99" s="236">
        <v>44561</v>
      </c>
      <c r="I99" s="236"/>
      <c r="J99" s="236"/>
      <c r="K99" s="237"/>
      <c r="L99" s="237"/>
      <c r="M99" s="176"/>
      <c r="N99" s="235"/>
    </row>
    <row r="100" spans="1:14" ht="13.15" customHeight="1">
      <c r="A100" s="1">
        <f t="shared" si="2"/>
        <v>86</v>
      </c>
      <c r="B100" s="234" t="s">
        <v>1500</v>
      </c>
      <c r="C100" s="189" t="s">
        <v>1501</v>
      </c>
      <c r="D100" s="189" t="s">
        <v>1502</v>
      </c>
      <c r="E100" s="189"/>
      <c r="F100" s="268">
        <v>110007</v>
      </c>
      <c r="G100" s="190">
        <v>44044</v>
      </c>
      <c r="H100" s="236">
        <v>44408</v>
      </c>
      <c r="I100" s="236"/>
      <c r="J100" s="236"/>
      <c r="K100" s="237"/>
      <c r="L100" s="237"/>
      <c r="M100" s="176"/>
      <c r="N100" s="235"/>
    </row>
    <row r="101" spans="1:14" ht="13.15" customHeight="1">
      <c r="A101" s="1">
        <f t="shared" si="2"/>
        <v>87</v>
      </c>
      <c r="B101" s="234" t="s">
        <v>1503</v>
      </c>
      <c r="C101" s="189" t="s">
        <v>1504</v>
      </c>
      <c r="D101" s="189"/>
      <c r="E101" s="189"/>
      <c r="F101" s="268">
        <v>110044</v>
      </c>
      <c r="G101" s="190">
        <v>44044</v>
      </c>
      <c r="H101" s="236">
        <v>44408</v>
      </c>
      <c r="I101" s="236"/>
      <c r="J101" s="236"/>
      <c r="K101" s="237"/>
      <c r="L101" s="237"/>
      <c r="M101" s="176"/>
      <c r="N101" s="235"/>
    </row>
    <row r="102" spans="1:14" ht="13.15" customHeight="1">
      <c r="A102" s="1">
        <f t="shared" si="2"/>
        <v>88</v>
      </c>
      <c r="B102" s="234" t="s">
        <v>1505</v>
      </c>
      <c r="C102" s="189" t="s">
        <v>1506</v>
      </c>
      <c r="D102" s="189"/>
      <c r="E102" s="189"/>
      <c r="F102" s="268">
        <v>111328</v>
      </c>
      <c r="G102" s="190">
        <v>44044</v>
      </c>
      <c r="H102" s="236">
        <v>44408</v>
      </c>
      <c r="I102" s="236"/>
      <c r="J102" s="236"/>
      <c r="K102" s="237"/>
      <c r="L102" s="237"/>
      <c r="M102" s="176"/>
      <c r="N102" s="235"/>
    </row>
    <row r="103" spans="1:14" ht="13.15" customHeight="1">
      <c r="A103" s="1">
        <f t="shared" ref="A103:A166" si="3">A102+1</f>
        <v>89</v>
      </c>
      <c r="B103" s="234" t="s">
        <v>1507</v>
      </c>
      <c r="C103" s="189" t="s">
        <v>1508</v>
      </c>
      <c r="D103" s="189"/>
      <c r="E103" s="189"/>
      <c r="F103" s="268">
        <v>110074</v>
      </c>
      <c r="G103" s="190">
        <v>44013</v>
      </c>
      <c r="H103" s="236">
        <v>44377</v>
      </c>
      <c r="I103" s="236"/>
      <c r="J103" s="236"/>
      <c r="K103" s="237"/>
      <c r="L103" s="237"/>
      <c r="M103" s="176"/>
      <c r="N103" s="235"/>
    </row>
    <row r="104" spans="1:14" ht="13.15" customHeight="1">
      <c r="A104" s="1">
        <f t="shared" si="3"/>
        <v>90</v>
      </c>
      <c r="B104" s="234" t="s">
        <v>1509</v>
      </c>
      <c r="C104" s="189" t="s">
        <v>1510</v>
      </c>
      <c r="D104" s="189" t="s">
        <v>1511</v>
      </c>
      <c r="E104" s="189"/>
      <c r="F104" s="268">
        <v>110064</v>
      </c>
      <c r="G104" s="190">
        <v>44013</v>
      </c>
      <c r="H104" s="236">
        <v>44377</v>
      </c>
      <c r="I104" s="236"/>
      <c r="J104" s="236"/>
      <c r="K104" s="237"/>
      <c r="L104" s="237"/>
      <c r="M104" s="176"/>
      <c r="N104" s="235"/>
    </row>
    <row r="105" spans="1:14" ht="13.15" customHeight="1">
      <c r="A105" s="1">
        <f t="shared" si="3"/>
        <v>91</v>
      </c>
      <c r="B105" s="234" t="s">
        <v>1512</v>
      </c>
      <c r="C105" s="189" t="s">
        <v>1513</v>
      </c>
      <c r="D105" s="189"/>
      <c r="E105" s="189"/>
      <c r="F105" s="268">
        <v>110200</v>
      </c>
      <c r="G105" s="190">
        <v>44013</v>
      </c>
      <c r="H105" s="236">
        <v>44377</v>
      </c>
      <c r="I105" s="236"/>
      <c r="J105" s="236"/>
      <c r="K105" s="237"/>
      <c r="L105" s="237"/>
      <c r="M105" s="176"/>
      <c r="N105" s="235"/>
    </row>
    <row r="106" spans="1:14" ht="13.15" customHeight="1">
      <c r="A106" s="1">
        <f t="shared" si="3"/>
        <v>92</v>
      </c>
      <c r="B106" s="234" t="s">
        <v>1514</v>
      </c>
      <c r="C106" s="189" t="s">
        <v>1515</v>
      </c>
      <c r="D106" s="189"/>
      <c r="E106" s="189"/>
      <c r="F106" s="268">
        <v>110215</v>
      </c>
      <c r="G106" s="190">
        <v>44013</v>
      </c>
      <c r="H106" s="236">
        <v>44377</v>
      </c>
      <c r="I106" s="236"/>
      <c r="J106" s="236"/>
      <c r="K106" s="237"/>
      <c r="L106" s="237"/>
      <c r="M106" s="176"/>
      <c r="N106" s="235"/>
    </row>
    <row r="107" spans="1:14" ht="13.15" customHeight="1">
      <c r="A107" s="1">
        <f t="shared" si="3"/>
        <v>93</v>
      </c>
      <c r="B107" s="234" t="s">
        <v>1516</v>
      </c>
      <c r="C107" s="189" t="s">
        <v>1517</v>
      </c>
      <c r="D107" s="189"/>
      <c r="E107" s="189"/>
      <c r="F107" s="268">
        <v>110191</v>
      </c>
      <c r="G107" s="190">
        <v>44013</v>
      </c>
      <c r="H107" s="236">
        <v>44377</v>
      </c>
      <c r="I107" s="236"/>
      <c r="J107" s="236"/>
      <c r="K107" s="237"/>
      <c r="L107" s="237"/>
      <c r="M107" s="176"/>
      <c r="N107" s="235"/>
    </row>
    <row r="108" spans="1:14" ht="13.15" customHeight="1">
      <c r="A108" s="1">
        <f t="shared" si="3"/>
        <v>94</v>
      </c>
      <c r="B108" s="234" t="s">
        <v>1518</v>
      </c>
      <c r="C108" s="189" t="s">
        <v>1519</v>
      </c>
      <c r="D108" s="189"/>
      <c r="E108" s="189"/>
      <c r="F108" s="268">
        <v>110083</v>
      </c>
      <c r="G108" s="190">
        <v>44013</v>
      </c>
      <c r="H108" s="236">
        <v>44377</v>
      </c>
      <c r="I108" s="236"/>
      <c r="J108" s="236"/>
      <c r="K108" s="237"/>
      <c r="L108" s="237"/>
      <c r="M108" s="176"/>
      <c r="N108" s="235"/>
    </row>
    <row r="109" spans="1:14" ht="13.15" customHeight="1">
      <c r="A109" s="1">
        <f t="shared" si="3"/>
        <v>95</v>
      </c>
      <c r="B109" s="234" t="s">
        <v>1520</v>
      </c>
      <c r="C109" s="189" t="s">
        <v>1521</v>
      </c>
      <c r="D109" s="189"/>
      <c r="E109" s="189"/>
      <c r="F109" s="268">
        <v>110225</v>
      </c>
      <c r="G109" s="190">
        <v>44013</v>
      </c>
      <c r="H109" s="236">
        <v>44377</v>
      </c>
      <c r="I109" s="236"/>
      <c r="J109" s="236"/>
      <c r="K109" s="237"/>
      <c r="L109" s="237"/>
      <c r="M109" s="176"/>
      <c r="N109" s="235"/>
    </row>
    <row r="110" spans="1:14" ht="13.15" customHeight="1">
      <c r="A110" s="1">
        <f t="shared" si="3"/>
        <v>96</v>
      </c>
      <c r="B110" s="234" t="s">
        <v>1522</v>
      </c>
      <c r="C110" s="189" t="s">
        <v>1523</v>
      </c>
      <c r="D110" s="189"/>
      <c r="E110" s="189"/>
      <c r="F110" s="268">
        <v>110229</v>
      </c>
      <c r="G110" s="190">
        <v>44013</v>
      </c>
      <c r="H110" s="236">
        <v>44377</v>
      </c>
      <c r="I110" s="236"/>
      <c r="J110" s="236"/>
      <c r="K110" s="237"/>
      <c r="L110" s="237"/>
      <c r="M110" s="176"/>
      <c r="N110" s="235"/>
    </row>
    <row r="111" spans="1:14" ht="13.15" customHeight="1">
      <c r="A111" s="1">
        <f t="shared" si="3"/>
        <v>97</v>
      </c>
      <c r="B111" s="234" t="s">
        <v>1524</v>
      </c>
      <c r="C111" s="189" t="s">
        <v>1525</v>
      </c>
      <c r="D111" s="189"/>
      <c r="E111" s="189"/>
      <c r="F111" s="268">
        <v>110018</v>
      </c>
      <c r="G111" s="190">
        <v>44013</v>
      </c>
      <c r="H111" s="236">
        <v>44377</v>
      </c>
      <c r="I111" s="236"/>
      <c r="J111" s="236"/>
      <c r="K111" s="237"/>
      <c r="L111" s="237"/>
      <c r="M111" s="176"/>
      <c r="N111" s="235"/>
    </row>
    <row r="112" spans="1:14" ht="13.15" customHeight="1">
      <c r="A112" s="1">
        <f t="shared" si="3"/>
        <v>98</v>
      </c>
      <c r="B112" s="234" t="s">
        <v>1526</v>
      </c>
      <c r="C112" s="189" t="s">
        <v>1527</v>
      </c>
      <c r="D112" s="189"/>
      <c r="E112" s="189"/>
      <c r="F112" s="268">
        <v>110091</v>
      </c>
      <c r="G112" s="190">
        <v>44013</v>
      </c>
      <c r="H112" s="236">
        <v>44377</v>
      </c>
      <c r="I112" s="236"/>
      <c r="J112" s="236"/>
      <c r="K112" s="237"/>
      <c r="L112" s="237"/>
      <c r="M112" s="176"/>
      <c r="N112" s="235"/>
    </row>
    <row r="113" spans="1:14" ht="13.15" customHeight="1">
      <c r="A113" s="1">
        <f t="shared" si="3"/>
        <v>99</v>
      </c>
      <c r="B113" s="234" t="s">
        <v>1528</v>
      </c>
      <c r="C113" s="189" t="s">
        <v>1529</v>
      </c>
      <c r="D113" s="189"/>
      <c r="E113" s="189"/>
      <c r="F113" s="268">
        <v>110046</v>
      </c>
      <c r="G113" s="190">
        <v>44013</v>
      </c>
      <c r="H113" s="236">
        <v>44377</v>
      </c>
      <c r="I113" s="236"/>
      <c r="J113" s="236"/>
      <c r="K113" s="237"/>
      <c r="L113" s="237"/>
      <c r="M113" s="176"/>
      <c r="N113" s="235"/>
    </row>
    <row r="114" spans="1:14" ht="13.15" customHeight="1">
      <c r="A114" s="1">
        <f t="shared" si="3"/>
        <v>100</v>
      </c>
      <c r="B114" s="234" t="s">
        <v>1530</v>
      </c>
      <c r="C114" s="189" t="s">
        <v>1531</v>
      </c>
      <c r="D114" s="189"/>
      <c r="E114" s="189"/>
      <c r="F114" s="268">
        <v>111330</v>
      </c>
      <c r="G114" s="190">
        <v>44013</v>
      </c>
      <c r="H114" s="236">
        <v>44377</v>
      </c>
      <c r="I114" s="236">
        <v>44378</v>
      </c>
      <c r="J114" s="236">
        <v>44561</v>
      </c>
      <c r="K114" s="237"/>
      <c r="L114" s="237"/>
      <c r="M114" s="176"/>
      <c r="N114" s="235"/>
    </row>
    <row r="115" spans="1:14" ht="13.15" customHeight="1">
      <c r="A115" s="1">
        <f t="shared" si="3"/>
        <v>101</v>
      </c>
      <c r="B115" s="234" t="s">
        <v>1532</v>
      </c>
      <c r="C115" s="189" t="s">
        <v>1533</v>
      </c>
      <c r="D115" s="189"/>
      <c r="E115" s="189"/>
      <c r="F115" s="268">
        <v>111313</v>
      </c>
      <c r="G115" s="190">
        <v>44105</v>
      </c>
      <c r="H115" s="236">
        <v>44469</v>
      </c>
      <c r="I115" s="236"/>
      <c r="J115" s="236"/>
      <c r="K115" s="237"/>
      <c r="L115" s="237"/>
      <c r="M115" s="176"/>
      <c r="N115" s="235"/>
    </row>
    <row r="116" spans="1:14" ht="13.15" customHeight="1">
      <c r="A116" s="1">
        <f t="shared" si="3"/>
        <v>102</v>
      </c>
      <c r="B116" s="234" t="s">
        <v>1534</v>
      </c>
      <c r="C116" s="189" t="s">
        <v>1535</v>
      </c>
      <c r="D116" s="189"/>
      <c r="E116" s="189"/>
      <c r="F116" s="268">
        <v>110168</v>
      </c>
      <c r="G116" s="190">
        <v>44013</v>
      </c>
      <c r="H116" s="236">
        <v>44377</v>
      </c>
      <c r="I116" s="236"/>
      <c r="J116" s="236"/>
      <c r="K116" s="237"/>
      <c r="L116" s="237"/>
      <c r="M116" s="176"/>
      <c r="N116" s="235"/>
    </row>
    <row r="117" spans="1:14" ht="13.15" customHeight="1">
      <c r="A117" s="1">
        <f t="shared" si="3"/>
        <v>103</v>
      </c>
      <c r="B117" s="234" t="s">
        <v>1536</v>
      </c>
      <c r="C117" s="189" t="s">
        <v>1537</v>
      </c>
      <c r="D117" s="189"/>
      <c r="E117" s="189"/>
      <c r="F117" s="268">
        <v>112016</v>
      </c>
      <c r="G117" s="190">
        <v>44136</v>
      </c>
      <c r="H117" s="236">
        <v>44500</v>
      </c>
      <c r="I117" s="236"/>
      <c r="J117" s="236"/>
      <c r="K117" s="238"/>
      <c r="L117" s="238"/>
      <c r="M117" s="176"/>
      <c r="N117" s="235"/>
    </row>
    <row r="118" spans="1:14" ht="13.15" customHeight="1">
      <c r="A118" s="1">
        <f t="shared" si="3"/>
        <v>104</v>
      </c>
      <c r="B118" s="234" t="s">
        <v>1538</v>
      </c>
      <c r="C118" s="189" t="s">
        <v>1539</v>
      </c>
      <c r="D118" s="189"/>
      <c r="E118" s="189"/>
      <c r="F118" s="268">
        <v>113029</v>
      </c>
      <c r="G118" s="190">
        <v>44197</v>
      </c>
      <c r="H118" s="236">
        <v>44561</v>
      </c>
      <c r="I118" s="236"/>
      <c r="J118" s="236"/>
      <c r="K118" s="238"/>
      <c r="L118" s="238"/>
      <c r="M118" s="176"/>
      <c r="N118" s="235"/>
    </row>
    <row r="119" spans="1:14" ht="13.15" customHeight="1">
      <c r="A119" s="1">
        <f t="shared" si="3"/>
        <v>105</v>
      </c>
      <c r="B119" s="234" t="s">
        <v>1540</v>
      </c>
      <c r="C119" s="189" t="s">
        <v>1541</v>
      </c>
      <c r="D119" s="189"/>
      <c r="E119" s="189"/>
      <c r="F119" s="268">
        <v>112000</v>
      </c>
      <c r="G119" s="190">
        <v>44197</v>
      </c>
      <c r="H119" s="236">
        <v>44561</v>
      </c>
      <c r="I119" s="236"/>
      <c r="J119" s="236"/>
      <c r="K119" s="238"/>
      <c r="L119" s="238"/>
      <c r="M119" s="176"/>
      <c r="N119" s="235"/>
    </row>
    <row r="120" spans="1:14" ht="13.15" customHeight="1">
      <c r="A120" s="1">
        <f t="shared" si="3"/>
        <v>106</v>
      </c>
      <c r="B120" s="234" t="s">
        <v>1542</v>
      </c>
      <c r="C120" s="189" t="s">
        <v>1543</v>
      </c>
      <c r="D120" s="189"/>
      <c r="E120" s="189"/>
      <c r="F120" s="268">
        <v>113028</v>
      </c>
      <c r="G120" s="190">
        <v>44013</v>
      </c>
      <c r="H120" s="236">
        <v>44377</v>
      </c>
      <c r="I120" s="236"/>
      <c r="J120" s="236"/>
      <c r="K120" s="238"/>
      <c r="L120" s="238"/>
      <c r="M120" s="176"/>
      <c r="N120" s="235"/>
    </row>
    <row r="121" spans="1:14" ht="13.15" customHeight="1">
      <c r="A121" s="1">
        <f t="shared" si="3"/>
        <v>107</v>
      </c>
      <c r="B121" s="234" t="s">
        <v>1544</v>
      </c>
      <c r="C121" s="189" t="s">
        <v>1545</v>
      </c>
      <c r="D121" s="189"/>
      <c r="E121" s="189"/>
      <c r="F121" s="268">
        <v>110129</v>
      </c>
      <c r="G121" s="190">
        <v>44197</v>
      </c>
      <c r="H121" s="236">
        <v>44561</v>
      </c>
      <c r="I121" s="236"/>
      <c r="J121" s="236"/>
      <c r="K121" s="238"/>
      <c r="L121" s="238"/>
      <c r="M121" s="176"/>
      <c r="N121" s="235"/>
    </row>
    <row r="122" spans="1:14" ht="13.15" customHeight="1">
      <c r="A122" s="1">
        <f t="shared" si="3"/>
        <v>108</v>
      </c>
      <c r="B122" s="234" t="s">
        <v>1546</v>
      </c>
      <c r="C122" s="189" t="s">
        <v>1547</v>
      </c>
      <c r="D122" s="189"/>
      <c r="E122" s="189"/>
      <c r="F122" s="268">
        <v>110006</v>
      </c>
      <c r="G122" s="190">
        <v>44013</v>
      </c>
      <c r="H122" s="236">
        <v>44377</v>
      </c>
      <c r="I122" s="236"/>
      <c r="J122" s="236"/>
      <c r="K122" s="238"/>
      <c r="L122" s="238"/>
      <c r="M122" s="176"/>
      <c r="N122" s="235"/>
    </row>
    <row r="123" spans="1:14" ht="13.15" customHeight="1">
      <c r="A123" s="1">
        <f t="shared" si="3"/>
        <v>109</v>
      </c>
      <c r="B123" s="234" t="s">
        <v>1548</v>
      </c>
      <c r="C123" s="189" t="s">
        <v>1549</v>
      </c>
      <c r="D123" s="189"/>
      <c r="E123" s="189"/>
      <c r="F123" s="268">
        <v>112004</v>
      </c>
      <c r="G123" s="190">
        <v>44075</v>
      </c>
      <c r="H123" s="236">
        <v>44439</v>
      </c>
      <c r="I123" s="236"/>
      <c r="J123" s="236"/>
      <c r="K123" s="238"/>
      <c r="L123" s="238"/>
      <c r="M123" s="176"/>
      <c r="N123" s="235"/>
    </row>
    <row r="124" spans="1:14" ht="13.15" customHeight="1">
      <c r="A124" s="1">
        <f t="shared" si="3"/>
        <v>110</v>
      </c>
      <c r="B124" s="234" t="s">
        <v>1550</v>
      </c>
      <c r="C124" s="189" t="s">
        <v>1551</v>
      </c>
      <c r="D124" s="189"/>
      <c r="E124" s="189"/>
      <c r="F124" s="268">
        <v>112013</v>
      </c>
      <c r="G124" s="190">
        <v>43922</v>
      </c>
      <c r="H124" s="236">
        <v>44286</v>
      </c>
      <c r="I124" s="236"/>
      <c r="J124" s="236"/>
      <c r="K124" s="238"/>
      <c r="L124" s="238"/>
      <c r="M124" s="176"/>
      <c r="N124" s="235"/>
    </row>
    <row r="125" spans="1:14" ht="13.15" customHeight="1">
      <c r="A125" s="1">
        <f t="shared" si="3"/>
        <v>111</v>
      </c>
      <c r="B125" s="234" t="s">
        <v>1552</v>
      </c>
      <c r="C125" s="189" t="s">
        <v>1553</v>
      </c>
      <c r="D125" s="189"/>
      <c r="E125" s="189"/>
      <c r="F125" s="268">
        <v>112011</v>
      </c>
      <c r="G125" s="190">
        <v>43952</v>
      </c>
      <c r="H125" s="236">
        <v>44316</v>
      </c>
      <c r="I125" s="236"/>
      <c r="J125" s="236"/>
      <c r="K125" s="238"/>
      <c r="L125" s="238"/>
      <c r="M125" s="176"/>
      <c r="N125" s="235"/>
    </row>
    <row r="126" spans="1:14" ht="13.15" customHeight="1">
      <c r="A126" s="1">
        <f t="shared" si="3"/>
        <v>112</v>
      </c>
      <c r="B126" s="234" t="s">
        <v>1554</v>
      </c>
      <c r="C126" s="189" t="s">
        <v>1555</v>
      </c>
      <c r="D126" s="189"/>
      <c r="E126" s="189"/>
      <c r="F126" s="268">
        <v>112003</v>
      </c>
      <c r="G126" s="190">
        <v>43922</v>
      </c>
      <c r="H126" s="236">
        <v>44286</v>
      </c>
      <c r="I126" s="236"/>
      <c r="J126" s="236"/>
      <c r="K126" s="238"/>
      <c r="L126" s="238"/>
      <c r="M126" s="176"/>
      <c r="N126" s="235"/>
    </row>
    <row r="127" spans="1:14" ht="13.15" customHeight="1">
      <c r="A127" s="1">
        <f t="shared" si="3"/>
        <v>113</v>
      </c>
      <c r="B127" s="234" t="s">
        <v>1556</v>
      </c>
      <c r="C127" s="189" t="s">
        <v>1557</v>
      </c>
      <c r="D127" s="189"/>
      <c r="E127" s="189"/>
      <c r="F127" s="268">
        <v>110234</v>
      </c>
      <c r="G127" s="190">
        <v>44105</v>
      </c>
      <c r="H127" s="236">
        <v>44469</v>
      </c>
      <c r="I127" s="236"/>
      <c r="J127" s="236"/>
      <c r="K127" s="238"/>
      <c r="L127" s="238"/>
      <c r="M127" s="176"/>
      <c r="N127" s="235"/>
    </row>
    <row r="128" spans="1:14" ht="13.15" customHeight="1">
      <c r="A128" s="1">
        <f t="shared" si="3"/>
        <v>114</v>
      </c>
      <c r="B128" s="234" t="s">
        <v>1558</v>
      </c>
      <c r="C128" s="189" t="s">
        <v>1559</v>
      </c>
      <c r="D128" s="189"/>
      <c r="E128" s="189"/>
      <c r="F128" s="268">
        <v>111326</v>
      </c>
      <c r="G128" s="190">
        <v>44105</v>
      </c>
      <c r="H128" s="236">
        <v>44469</v>
      </c>
      <c r="I128" s="236"/>
      <c r="J128" s="236"/>
      <c r="K128" s="238"/>
      <c r="L128" s="238"/>
      <c r="M128" s="176"/>
      <c r="N128" s="235"/>
    </row>
    <row r="129" spans="1:14" ht="13.15" customHeight="1">
      <c r="A129" s="1">
        <f t="shared" si="3"/>
        <v>115</v>
      </c>
      <c r="B129" s="234" t="s">
        <v>1560</v>
      </c>
      <c r="C129" s="189" t="s">
        <v>1561</v>
      </c>
      <c r="D129" s="189" t="s">
        <v>1562</v>
      </c>
      <c r="E129" s="189"/>
      <c r="F129" s="268">
        <v>110122</v>
      </c>
      <c r="G129" s="190">
        <v>44105</v>
      </c>
      <c r="H129" s="236">
        <v>44469</v>
      </c>
      <c r="I129" s="236"/>
      <c r="J129" s="236"/>
      <c r="K129" s="238"/>
      <c r="L129" s="238"/>
      <c r="M129" s="176"/>
      <c r="N129" s="235"/>
    </row>
    <row r="130" spans="1:14" ht="13.15" customHeight="1">
      <c r="A130" s="1">
        <f t="shared" si="3"/>
        <v>116</v>
      </c>
      <c r="B130" s="234" t="s">
        <v>1563</v>
      </c>
      <c r="C130" s="189" t="s">
        <v>1564</v>
      </c>
      <c r="D130" s="189"/>
      <c r="E130" s="189"/>
      <c r="F130" s="268">
        <v>110146</v>
      </c>
      <c r="G130" s="190">
        <v>43952</v>
      </c>
      <c r="H130" s="236">
        <v>44316</v>
      </c>
      <c r="I130" s="236"/>
      <c r="J130" s="236"/>
      <c r="K130" s="238"/>
      <c r="L130" s="238"/>
      <c r="M130" s="176"/>
      <c r="N130" s="235"/>
    </row>
    <row r="131" spans="1:14" ht="13.15" customHeight="1">
      <c r="A131" s="1">
        <f t="shared" si="3"/>
        <v>117</v>
      </c>
      <c r="B131" s="234" t="s">
        <v>1565</v>
      </c>
      <c r="C131" s="189" t="s">
        <v>1566</v>
      </c>
      <c r="D131" s="189"/>
      <c r="E131" s="189"/>
      <c r="F131" s="268">
        <v>110025</v>
      </c>
      <c r="G131" s="190">
        <v>43952</v>
      </c>
      <c r="H131" s="236">
        <v>44316</v>
      </c>
      <c r="I131" s="236"/>
      <c r="J131" s="236"/>
      <c r="K131" s="238"/>
      <c r="L131" s="238"/>
      <c r="M131" s="176"/>
      <c r="N131" s="235"/>
    </row>
    <row r="132" spans="1:14" ht="13.15" customHeight="1">
      <c r="A132" s="1">
        <f t="shared" si="3"/>
        <v>118</v>
      </c>
      <c r="B132" s="234" t="s">
        <v>1567</v>
      </c>
      <c r="C132" s="189" t="s">
        <v>1568</v>
      </c>
      <c r="D132" s="189"/>
      <c r="E132" s="189"/>
      <c r="F132" s="268">
        <v>110233</v>
      </c>
      <c r="G132" s="190">
        <v>44013</v>
      </c>
      <c r="H132" s="236">
        <v>44377</v>
      </c>
      <c r="I132" s="236"/>
      <c r="J132" s="236"/>
      <c r="K132" s="238"/>
      <c r="L132" s="238"/>
      <c r="M132" s="176"/>
      <c r="N132" s="235"/>
    </row>
    <row r="133" spans="1:14" ht="13.15" customHeight="1">
      <c r="A133" s="1">
        <f t="shared" si="3"/>
        <v>119</v>
      </c>
      <c r="B133" s="234" t="s">
        <v>1569</v>
      </c>
      <c r="C133" s="189" t="s">
        <v>1570</v>
      </c>
      <c r="D133" s="189"/>
      <c r="E133" s="189"/>
      <c r="F133" s="268">
        <v>110165</v>
      </c>
      <c r="G133" s="190">
        <v>44197</v>
      </c>
      <c r="H133" s="236">
        <v>44561</v>
      </c>
      <c r="I133" s="236"/>
      <c r="J133" s="236"/>
      <c r="K133" s="238"/>
      <c r="L133" s="238"/>
      <c r="M133" s="176"/>
      <c r="N133" s="235"/>
    </row>
    <row r="134" spans="1:14" ht="13.15" customHeight="1">
      <c r="A134" s="1">
        <f t="shared" si="3"/>
        <v>120</v>
      </c>
      <c r="B134" s="234" t="s">
        <v>1571</v>
      </c>
      <c r="C134" s="189" t="s">
        <v>1572</v>
      </c>
      <c r="D134" s="189"/>
      <c r="E134" s="189"/>
      <c r="F134" s="268">
        <v>110101</v>
      </c>
      <c r="G134" s="190">
        <v>44013</v>
      </c>
      <c r="H134" s="236">
        <v>44377</v>
      </c>
      <c r="I134" s="236"/>
      <c r="J134" s="236"/>
      <c r="K134" s="238"/>
      <c r="L134" s="238"/>
      <c r="M134" s="176"/>
      <c r="N134" s="235"/>
    </row>
    <row r="135" spans="1:14" ht="13.15" customHeight="1">
      <c r="A135" s="1">
        <f t="shared" si="3"/>
        <v>121</v>
      </c>
      <c r="B135" s="234" t="s">
        <v>1573</v>
      </c>
      <c r="C135" s="189" t="s">
        <v>1574</v>
      </c>
      <c r="D135" s="189"/>
      <c r="E135" s="189"/>
      <c r="F135" s="268">
        <v>110043</v>
      </c>
      <c r="G135" s="190">
        <v>44013</v>
      </c>
      <c r="H135" s="236">
        <v>44377</v>
      </c>
      <c r="I135" s="236"/>
      <c r="J135" s="236"/>
      <c r="K135" s="238"/>
      <c r="L135" s="238"/>
      <c r="M135" s="176"/>
      <c r="N135" s="235"/>
    </row>
    <row r="136" spans="1:14" ht="13.15" customHeight="1">
      <c r="A136" s="1">
        <f t="shared" si="3"/>
        <v>122</v>
      </c>
      <c r="B136" s="234" t="s">
        <v>1575</v>
      </c>
      <c r="C136" s="189" t="s">
        <v>1576</v>
      </c>
      <c r="D136" s="189"/>
      <c r="E136" s="189"/>
      <c r="F136" s="268">
        <v>110082</v>
      </c>
      <c r="G136" s="190">
        <v>44075</v>
      </c>
      <c r="H136" s="236">
        <v>44439</v>
      </c>
      <c r="I136" s="236"/>
      <c r="J136" s="236"/>
      <c r="K136" s="238"/>
      <c r="L136" s="238"/>
      <c r="M136" s="176"/>
      <c r="N136" s="235"/>
    </row>
    <row r="137" spans="1:14" ht="13.15" customHeight="1">
      <c r="A137" s="1">
        <f t="shared" si="3"/>
        <v>123</v>
      </c>
      <c r="B137" s="234" t="s">
        <v>1577</v>
      </c>
      <c r="C137" s="189" t="s">
        <v>1578</v>
      </c>
      <c r="D137" s="189"/>
      <c r="E137" s="189"/>
      <c r="F137" s="268">
        <v>111329</v>
      </c>
      <c r="G137" s="190">
        <v>44013</v>
      </c>
      <c r="H137" s="236">
        <v>44377</v>
      </c>
      <c r="I137" s="236"/>
      <c r="J137" s="236"/>
      <c r="K137" s="238"/>
      <c r="L137" s="238"/>
      <c r="M137" s="176"/>
      <c r="N137" s="235"/>
    </row>
    <row r="138" spans="1:14" ht="13.15" customHeight="1">
      <c r="A138" s="1">
        <f t="shared" si="3"/>
        <v>124</v>
      </c>
      <c r="B138" s="234" t="s">
        <v>1579</v>
      </c>
      <c r="C138" s="189" t="s">
        <v>1580</v>
      </c>
      <c r="D138" s="189"/>
      <c r="E138" s="189"/>
      <c r="F138" s="268">
        <v>110027</v>
      </c>
      <c r="G138" s="190">
        <v>44013</v>
      </c>
      <c r="H138" s="236">
        <v>44377</v>
      </c>
      <c r="I138" s="236"/>
      <c r="J138" s="236"/>
      <c r="K138" s="238"/>
      <c r="L138" s="238"/>
      <c r="M138" s="176"/>
      <c r="N138" s="235"/>
    </row>
    <row r="139" spans="1:14" ht="13.15" customHeight="1">
      <c r="A139" s="1">
        <f t="shared" si="3"/>
        <v>125</v>
      </c>
      <c r="B139" s="234" t="s">
        <v>1581</v>
      </c>
      <c r="C139" s="189" t="s">
        <v>1582</v>
      </c>
      <c r="D139" s="189"/>
      <c r="E139" s="189"/>
      <c r="F139" s="268">
        <v>110032</v>
      </c>
      <c r="G139" s="190">
        <v>44105</v>
      </c>
      <c r="H139" s="236">
        <v>44469</v>
      </c>
      <c r="I139" s="236"/>
      <c r="J139" s="236"/>
      <c r="K139" s="238"/>
      <c r="L139" s="238"/>
      <c r="M139" s="176"/>
      <c r="N139" s="235"/>
    </row>
    <row r="140" spans="1:14" ht="13.15" customHeight="1">
      <c r="A140" s="1">
        <f t="shared" si="3"/>
        <v>126</v>
      </c>
      <c r="B140" s="233" t="s">
        <v>1583</v>
      </c>
      <c r="C140" s="189" t="s">
        <v>1584</v>
      </c>
      <c r="D140" s="1"/>
      <c r="E140" s="1"/>
      <c r="F140" s="268">
        <v>110011</v>
      </c>
      <c r="G140" s="238">
        <v>44013</v>
      </c>
      <c r="H140" s="238">
        <v>44377</v>
      </c>
      <c r="I140" s="238"/>
      <c r="J140" s="238"/>
      <c r="K140" s="238"/>
      <c r="L140" s="238"/>
      <c r="M140" s="176"/>
      <c r="N140" s="235"/>
    </row>
    <row r="141" spans="1:14" ht="13.15" customHeight="1">
      <c r="A141" s="1">
        <f t="shared" si="3"/>
        <v>127</v>
      </c>
      <c r="B141" s="233" t="s">
        <v>1585</v>
      </c>
      <c r="C141" s="189" t="s">
        <v>1586</v>
      </c>
      <c r="D141" s="1"/>
      <c r="E141" s="1"/>
      <c r="F141" s="268">
        <v>110015</v>
      </c>
      <c r="G141" s="238">
        <v>44013</v>
      </c>
      <c r="H141" s="238">
        <v>44377</v>
      </c>
      <c r="I141" s="238"/>
      <c r="J141" s="238"/>
      <c r="K141" s="238"/>
      <c r="L141" s="238"/>
      <c r="M141" s="176"/>
      <c r="N141" s="235"/>
    </row>
    <row r="142" spans="1:14" ht="13.15" customHeight="1">
      <c r="A142" s="1">
        <f t="shared" si="3"/>
        <v>128</v>
      </c>
      <c r="B142" s="233" t="s">
        <v>1587</v>
      </c>
      <c r="C142" s="189" t="s">
        <v>1588</v>
      </c>
      <c r="D142" s="1"/>
      <c r="E142" s="1"/>
      <c r="F142" s="268">
        <v>110135</v>
      </c>
      <c r="G142" s="238">
        <v>43922</v>
      </c>
      <c r="H142" s="238">
        <v>44286</v>
      </c>
      <c r="I142" s="238"/>
      <c r="J142" s="238"/>
      <c r="K142" s="238"/>
      <c r="L142" s="238"/>
      <c r="M142" s="176"/>
      <c r="N142" s="235"/>
    </row>
    <row r="143" spans="1:14" ht="13.15" customHeight="1">
      <c r="A143" s="1">
        <f t="shared" si="3"/>
        <v>129</v>
      </c>
      <c r="B143" s="233" t="s">
        <v>1589</v>
      </c>
      <c r="C143" s="189" t="s">
        <v>1590</v>
      </c>
      <c r="D143" s="1"/>
      <c r="E143" s="1"/>
      <c r="F143" s="268">
        <v>110095</v>
      </c>
      <c r="G143" s="238">
        <v>44105</v>
      </c>
      <c r="H143" s="238">
        <v>44469</v>
      </c>
      <c r="I143" s="238"/>
      <c r="J143" s="238"/>
      <c r="K143" s="238"/>
      <c r="L143" s="238"/>
      <c r="M143" s="176"/>
      <c r="N143" s="235"/>
    </row>
    <row r="144" spans="1:14" ht="13.15" customHeight="1">
      <c r="A144" s="1">
        <f t="shared" si="3"/>
        <v>130</v>
      </c>
      <c r="B144" s="233" t="s">
        <v>1591</v>
      </c>
      <c r="C144" s="189" t="s">
        <v>1592</v>
      </c>
      <c r="D144" s="1"/>
      <c r="E144" s="1"/>
      <c r="F144" s="268">
        <v>110051</v>
      </c>
      <c r="G144" s="238">
        <v>43952</v>
      </c>
      <c r="H144" s="238">
        <v>44316</v>
      </c>
      <c r="I144" s="238"/>
      <c r="J144" s="238"/>
      <c r="K144" s="238"/>
      <c r="L144" s="238"/>
      <c r="M144" s="176"/>
      <c r="N144" s="235"/>
    </row>
    <row r="145" spans="1:14" ht="13.15" customHeight="1">
      <c r="A145" s="1">
        <f t="shared" si="3"/>
        <v>131</v>
      </c>
      <c r="B145" s="233" t="s">
        <v>1593</v>
      </c>
      <c r="C145" s="189" t="s">
        <v>1594</v>
      </c>
      <c r="D145" s="1"/>
      <c r="E145" s="1"/>
      <c r="F145" s="268">
        <v>110028</v>
      </c>
      <c r="G145" s="238">
        <v>44197</v>
      </c>
      <c r="H145" s="238">
        <v>44561</v>
      </c>
      <c r="I145" s="238"/>
      <c r="J145" s="238"/>
      <c r="K145" s="238"/>
      <c r="L145" s="238"/>
      <c r="M145" s="176"/>
      <c r="N145" s="235"/>
    </row>
    <row r="146" spans="1:14" ht="13.15" customHeight="1">
      <c r="A146" s="1">
        <f t="shared" si="3"/>
        <v>132</v>
      </c>
      <c r="B146" s="233" t="s">
        <v>1595</v>
      </c>
      <c r="C146" s="189" t="s">
        <v>1596</v>
      </c>
      <c r="D146" s="1"/>
      <c r="E146" s="1"/>
      <c r="F146" s="268">
        <v>110111</v>
      </c>
      <c r="G146" s="238">
        <v>44197</v>
      </c>
      <c r="H146" s="238">
        <v>44561</v>
      </c>
      <c r="I146" s="238"/>
      <c r="J146" s="238"/>
      <c r="K146" s="238"/>
      <c r="L146" s="238"/>
      <c r="M146" s="176"/>
      <c r="N146" s="235"/>
    </row>
    <row r="147" spans="1:14" ht="13.15" customHeight="1">
      <c r="A147" s="1">
        <f t="shared" si="3"/>
        <v>133</v>
      </c>
      <c r="B147" s="233" t="s">
        <v>1597</v>
      </c>
      <c r="C147" s="189" t="s">
        <v>1598</v>
      </c>
      <c r="D147" s="1"/>
      <c r="E147" s="1"/>
      <c r="F147" s="268">
        <v>110002</v>
      </c>
      <c r="G147" s="238">
        <v>44197</v>
      </c>
      <c r="H147" s="238">
        <v>44561</v>
      </c>
      <c r="I147" s="238"/>
      <c r="J147" s="238"/>
      <c r="K147" s="238"/>
      <c r="L147" s="238"/>
      <c r="M147" s="176"/>
      <c r="N147" s="235"/>
    </row>
    <row r="148" spans="1:14" ht="13.15" customHeight="1">
      <c r="A148" s="1">
        <f t="shared" si="3"/>
        <v>134</v>
      </c>
      <c r="B148" s="233" t="s">
        <v>1599</v>
      </c>
      <c r="C148" s="189" t="s">
        <v>1600</v>
      </c>
      <c r="D148" s="1"/>
      <c r="E148" s="1"/>
      <c r="F148" s="268">
        <v>111316</v>
      </c>
      <c r="G148" s="238">
        <v>44197</v>
      </c>
      <c r="H148" s="238">
        <v>44561</v>
      </c>
      <c r="I148" s="238"/>
      <c r="J148" s="238"/>
      <c r="K148" s="238"/>
      <c r="L148" s="238"/>
      <c r="M148" s="176"/>
      <c r="N148" s="235"/>
    </row>
    <row r="149" spans="1:14" ht="13.15" customHeight="1">
      <c r="A149" s="1">
        <f t="shared" si="3"/>
        <v>135</v>
      </c>
      <c r="B149" s="233" t="s">
        <v>1601</v>
      </c>
      <c r="C149" s="189" t="s">
        <v>1602</v>
      </c>
      <c r="D149" s="1"/>
      <c r="E149" s="1"/>
      <c r="F149" s="268">
        <v>110086</v>
      </c>
      <c r="G149" s="238">
        <v>44075</v>
      </c>
      <c r="H149" s="238">
        <v>44439</v>
      </c>
      <c r="I149" s="238"/>
      <c r="J149" s="238"/>
      <c r="K149" s="238"/>
      <c r="L149" s="238"/>
      <c r="M149" s="176"/>
      <c r="N149" s="235"/>
    </row>
    <row r="150" spans="1:14" ht="13.15" customHeight="1">
      <c r="A150" s="1">
        <f t="shared" si="3"/>
        <v>136</v>
      </c>
      <c r="B150" s="233" t="s">
        <v>1603</v>
      </c>
      <c r="C150" s="189" t="s">
        <v>1604</v>
      </c>
      <c r="D150" s="1"/>
      <c r="E150" s="1"/>
      <c r="F150" s="268">
        <v>110124</v>
      </c>
      <c r="G150" s="238">
        <v>44013</v>
      </c>
      <c r="H150" s="238">
        <v>44377</v>
      </c>
      <c r="I150" s="238"/>
      <c r="J150" s="238"/>
      <c r="K150" s="238"/>
      <c r="L150" s="238"/>
      <c r="M150" s="176"/>
      <c r="N150" s="235"/>
    </row>
    <row r="151" spans="1:14" ht="13.15" customHeight="1">
      <c r="A151" s="1">
        <f t="shared" si="3"/>
        <v>137</v>
      </c>
      <c r="B151" s="233" t="s">
        <v>1605</v>
      </c>
      <c r="C151" s="189" t="s">
        <v>1606</v>
      </c>
      <c r="D151" s="1" t="s">
        <v>1607</v>
      </c>
      <c r="E151" s="1"/>
      <c r="F151" s="268">
        <v>110115</v>
      </c>
      <c r="G151" s="238">
        <v>44013</v>
      </c>
      <c r="H151" s="238">
        <v>44377</v>
      </c>
      <c r="I151" s="238"/>
      <c r="J151" s="238"/>
      <c r="K151" s="238"/>
      <c r="L151" s="238"/>
      <c r="M151" s="176"/>
      <c r="N151" s="235"/>
    </row>
    <row r="152" spans="1:14" ht="13.15" customHeight="1">
      <c r="A152" s="1">
        <f t="shared" si="3"/>
        <v>138</v>
      </c>
      <c r="B152" s="233" t="s">
        <v>1608</v>
      </c>
      <c r="C152" s="189" t="s">
        <v>1609</v>
      </c>
      <c r="D152" s="1"/>
      <c r="E152" s="1"/>
      <c r="F152" s="268">
        <v>110143</v>
      </c>
      <c r="G152" s="238">
        <v>44013</v>
      </c>
      <c r="H152" s="238">
        <v>44377</v>
      </c>
      <c r="I152" s="238"/>
      <c r="J152" s="238"/>
      <c r="K152" s="238"/>
      <c r="L152" s="238"/>
      <c r="M152" s="176"/>
      <c r="N152" s="235"/>
    </row>
    <row r="153" spans="1:14" ht="13.15" customHeight="1">
      <c r="A153" s="1">
        <f t="shared" si="3"/>
        <v>139</v>
      </c>
      <c r="B153" s="233" t="s">
        <v>1610</v>
      </c>
      <c r="C153" s="189" t="s">
        <v>1611</v>
      </c>
      <c r="D153" s="1"/>
      <c r="E153" s="1"/>
      <c r="F153" s="268">
        <v>110184</v>
      </c>
      <c r="G153" s="238">
        <v>44013</v>
      </c>
      <c r="H153" s="238">
        <v>44377</v>
      </c>
      <c r="I153" s="238"/>
      <c r="J153" s="238"/>
      <c r="K153" s="238"/>
      <c r="L153" s="238"/>
      <c r="M153" s="176"/>
      <c r="N153" s="235"/>
    </row>
    <row r="154" spans="1:14" ht="13.15" customHeight="1">
      <c r="A154" s="1">
        <f t="shared" si="3"/>
        <v>140</v>
      </c>
      <c r="B154" s="233" t="s">
        <v>1612</v>
      </c>
      <c r="C154" s="189" t="s">
        <v>1613</v>
      </c>
      <c r="D154" s="1"/>
      <c r="E154" s="1"/>
      <c r="F154" s="268">
        <v>110035</v>
      </c>
      <c r="G154" s="238">
        <v>44013</v>
      </c>
      <c r="H154" s="238">
        <v>44377</v>
      </c>
      <c r="I154" s="238"/>
      <c r="J154" s="238"/>
      <c r="K154" s="238"/>
      <c r="L154" s="238"/>
      <c r="M154" s="176"/>
      <c r="N154" s="235"/>
    </row>
    <row r="155" spans="1:14" ht="13.15" customHeight="1">
      <c r="A155" s="1">
        <f t="shared" si="3"/>
        <v>141</v>
      </c>
      <c r="B155" s="233" t="s">
        <v>1614</v>
      </c>
      <c r="C155" s="189" t="s">
        <v>1615</v>
      </c>
      <c r="D155" s="1"/>
      <c r="E155" s="1"/>
      <c r="F155" s="268">
        <v>110198</v>
      </c>
      <c r="G155" s="238">
        <v>44013</v>
      </c>
      <c r="H155" s="238">
        <v>44377</v>
      </c>
      <c r="I155" s="238"/>
      <c r="J155" s="238"/>
      <c r="K155" s="238"/>
      <c r="L155" s="238"/>
      <c r="M155" s="176"/>
      <c r="N155" s="235"/>
    </row>
    <row r="156" spans="1:14" ht="13.15" customHeight="1">
      <c r="A156" s="1">
        <f t="shared" si="3"/>
        <v>142</v>
      </c>
      <c r="B156" s="233" t="s">
        <v>1616</v>
      </c>
      <c r="C156" s="189" t="s">
        <v>1617</v>
      </c>
      <c r="D156" s="1"/>
      <c r="E156" s="1"/>
      <c r="F156" s="268">
        <v>110042</v>
      </c>
      <c r="G156" s="238">
        <v>44013</v>
      </c>
      <c r="H156" s="238">
        <v>44377</v>
      </c>
      <c r="I156" s="238"/>
      <c r="J156" s="238"/>
      <c r="K156" s="238"/>
      <c r="L156" s="238"/>
      <c r="M156" s="176"/>
      <c r="N156" s="235"/>
    </row>
    <row r="157" spans="1:14" ht="13.15" customHeight="1">
      <c r="A157" s="1">
        <f t="shared" si="3"/>
        <v>143</v>
      </c>
      <c r="B157" s="233" t="s">
        <v>1618</v>
      </c>
      <c r="C157" s="189" t="s">
        <v>1619</v>
      </c>
      <c r="D157" s="1"/>
      <c r="E157" s="1"/>
      <c r="F157" s="268">
        <v>110031</v>
      </c>
      <c r="G157" s="238">
        <v>44013</v>
      </c>
      <c r="H157" s="238">
        <v>44377</v>
      </c>
      <c r="I157" s="238"/>
      <c r="J157" s="238"/>
      <c r="K157" s="238"/>
      <c r="L157" s="238"/>
      <c r="M157" s="176"/>
      <c r="N157" s="235"/>
    </row>
    <row r="158" spans="1:14" ht="13.15" customHeight="1">
      <c r="A158" s="1">
        <f t="shared" si="3"/>
        <v>144</v>
      </c>
      <c r="B158" s="233" t="s">
        <v>1620</v>
      </c>
      <c r="C158" s="189" t="s">
        <v>1621</v>
      </c>
      <c r="D158" s="1"/>
      <c r="E158" s="1"/>
      <c r="F158" s="268">
        <v>111319</v>
      </c>
      <c r="G158" s="238">
        <v>44013</v>
      </c>
      <c r="H158" s="238">
        <v>44377</v>
      </c>
      <c r="I158" s="238"/>
      <c r="J158" s="238"/>
      <c r="K158" s="238"/>
      <c r="L158" s="238"/>
      <c r="M158" s="176"/>
      <c r="N158" s="235"/>
    </row>
    <row r="159" spans="1:14" ht="13.15" customHeight="1">
      <c r="A159" s="1">
        <f t="shared" si="3"/>
        <v>145</v>
      </c>
      <c r="B159" s="233" t="s">
        <v>1622</v>
      </c>
      <c r="C159" s="189" t="s">
        <v>1623</v>
      </c>
      <c r="D159" s="1"/>
      <c r="E159" s="1"/>
      <c r="F159" s="268">
        <v>110016</v>
      </c>
      <c r="G159" s="237">
        <v>44013</v>
      </c>
      <c r="H159" s="237">
        <v>44377</v>
      </c>
      <c r="I159" s="237"/>
      <c r="J159" s="237"/>
      <c r="K159" s="237"/>
      <c r="L159" s="237"/>
      <c r="M159" s="176"/>
      <c r="N159" s="235"/>
    </row>
    <row r="160" spans="1:14" ht="13.15" customHeight="1">
      <c r="A160" s="1">
        <f t="shared" si="3"/>
        <v>146</v>
      </c>
      <c r="B160" s="233" t="s">
        <v>1624</v>
      </c>
      <c r="C160" s="189" t="s">
        <v>1625</v>
      </c>
      <c r="D160" s="1"/>
      <c r="E160" s="1"/>
      <c r="F160" s="268">
        <v>112007</v>
      </c>
      <c r="G160" s="237">
        <v>44013</v>
      </c>
      <c r="H160" s="237">
        <v>44377</v>
      </c>
      <c r="I160" s="237"/>
      <c r="J160" s="237"/>
      <c r="K160" s="237"/>
      <c r="L160" s="237"/>
      <c r="M160" s="176"/>
      <c r="N160" s="235"/>
    </row>
    <row r="161" spans="1:14" ht="13.15" customHeight="1">
      <c r="A161" s="1">
        <f t="shared" si="3"/>
        <v>147</v>
      </c>
      <c r="B161" s="233" t="s">
        <v>1626</v>
      </c>
      <c r="C161" s="189" t="s">
        <v>1627</v>
      </c>
      <c r="D161" s="1"/>
      <c r="E161" s="1"/>
      <c r="F161" s="268">
        <v>111325</v>
      </c>
      <c r="G161" s="237">
        <v>43952</v>
      </c>
      <c r="H161" s="237">
        <v>44316</v>
      </c>
      <c r="I161" s="237"/>
      <c r="J161" s="237"/>
      <c r="K161" s="237"/>
      <c r="L161" s="237"/>
      <c r="M161" s="176"/>
      <c r="N161" s="235"/>
    </row>
    <row r="162" spans="1:14" ht="13.15" customHeight="1">
      <c r="A162" s="1">
        <f t="shared" si="3"/>
        <v>148</v>
      </c>
      <c r="B162" s="233"/>
      <c r="C162" s="189"/>
      <c r="D162" s="1"/>
      <c r="E162" s="1"/>
      <c r="F162" s="268"/>
      <c r="G162" s="237"/>
      <c r="H162" s="237"/>
      <c r="I162" s="237"/>
      <c r="J162" s="237"/>
      <c r="K162" s="237"/>
      <c r="L162" s="237"/>
      <c r="M162" s="176"/>
      <c r="N162" s="235"/>
    </row>
    <row r="163" spans="1:14" ht="13.15" customHeight="1">
      <c r="A163" s="1">
        <f t="shared" si="3"/>
        <v>149</v>
      </c>
      <c r="B163" s="233"/>
      <c r="C163" s="189"/>
      <c r="D163" s="1"/>
      <c r="E163" s="1"/>
      <c r="F163" s="268"/>
      <c r="G163" s="237"/>
      <c r="H163" s="237"/>
      <c r="I163" s="237"/>
      <c r="J163" s="237"/>
      <c r="K163" s="237"/>
      <c r="L163" s="237"/>
      <c r="M163" s="176"/>
      <c r="N163" s="235"/>
    </row>
    <row r="164" spans="1:14" ht="13.15" customHeight="1">
      <c r="A164" s="1">
        <f t="shared" si="3"/>
        <v>150</v>
      </c>
      <c r="B164" s="233"/>
      <c r="C164" s="189"/>
      <c r="D164" s="1"/>
      <c r="E164" s="1"/>
      <c r="F164" s="268"/>
      <c r="G164" s="237"/>
      <c r="H164" s="237"/>
      <c r="I164" s="237"/>
      <c r="J164" s="237"/>
      <c r="K164" s="237"/>
      <c r="L164" s="237"/>
      <c r="M164" s="176"/>
      <c r="N164" s="235"/>
    </row>
    <row r="165" spans="1:14" ht="13.15" customHeight="1">
      <c r="A165" s="1">
        <f t="shared" si="3"/>
        <v>151</v>
      </c>
      <c r="B165" s="233"/>
      <c r="C165" s="189"/>
      <c r="D165" s="1"/>
      <c r="E165" s="1"/>
      <c r="F165" s="268"/>
      <c r="G165" s="237"/>
      <c r="H165" s="237"/>
      <c r="I165" s="237"/>
      <c r="J165" s="237"/>
      <c r="K165" s="237"/>
      <c r="L165" s="237"/>
      <c r="M165" s="176"/>
      <c r="N165" s="235"/>
    </row>
    <row r="166" spans="1:14" ht="13.15" customHeight="1">
      <c r="A166" s="1">
        <f t="shared" si="3"/>
        <v>152</v>
      </c>
      <c r="B166" s="233"/>
      <c r="C166" s="189"/>
      <c r="D166" s="1"/>
      <c r="E166" s="1"/>
      <c r="F166" s="268"/>
      <c r="G166" s="237"/>
      <c r="H166" s="237"/>
      <c r="I166" s="237"/>
      <c r="J166" s="237"/>
      <c r="K166" s="237"/>
      <c r="L166" s="237"/>
      <c r="M166" s="176"/>
      <c r="N166" s="235"/>
    </row>
    <row r="167" spans="1:14" ht="13.15" customHeight="1">
      <c r="A167" s="1">
        <f t="shared" ref="A167:A175" si="4">A166+1</f>
        <v>153</v>
      </c>
      <c r="B167" s="233"/>
      <c r="C167" s="189"/>
      <c r="D167" s="1"/>
      <c r="E167" s="1"/>
      <c r="F167" s="268"/>
      <c r="G167" s="237"/>
      <c r="H167" s="237"/>
      <c r="I167" s="237"/>
      <c r="J167" s="237"/>
      <c r="K167" s="237"/>
      <c r="L167" s="237"/>
      <c r="M167" s="176"/>
      <c r="N167" s="235"/>
    </row>
    <row r="168" spans="1:14" ht="13.15" customHeight="1">
      <c r="A168" s="1">
        <f t="shared" si="4"/>
        <v>154</v>
      </c>
      <c r="B168" s="233"/>
      <c r="C168" s="189"/>
      <c r="D168" s="1"/>
      <c r="E168" s="1"/>
      <c r="F168" s="268"/>
      <c r="G168" s="237"/>
      <c r="H168" s="237"/>
      <c r="I168" s="237"/>
      <c r="J168" s="237"/>
      <c r="K168" s="237"/>
      <c r="L168" s="237"/>
      <c r="M168" s="176"/>
      <c r="N168" s="235"/>
    </row>
    <row r="169" spans="1:14" ht="13.15" customHeight="1">
      <c r="A169" s="1">
        <f t="shared" si="4"/>
        <v>155</v>
      </c>
      <c r="B169" s="233"/>
      <c r="C169" s="189"/>
      <c r="D169" s="1"/>
      <c r="E169" s="1"/>
      <c r="F169" s="268"/>
      <c r="G169" s="237"/>
      <c r="H169" s="237"/>
      <c r="I169" s="237"/>
      <c r="J169" s="237"/>
      <c r="K169" s="237"/>
      <c r="L169" s="237"/>
      <c r="M169" s="176"/>
      <c r="N169" s="235"/>
    </row>
    <row r="170" spans="1:14" ht="13.15" customHeight="1">
      <c r="A170" s="1">
        <f t="shared" si="4"/>
        <v>156</v>
      </c>
      <c r="B170" s="233"/>
      <c r="C170" s="189"/>
      <c r="D170" s="1"/>
      <c r="E170" s="1"/>
      <c r="F170" s="268"/>
      <c r="G170" s="237"/>
      <c r="H170" s="237"/>
      <c r="I170" s="237"/>
      <c r="J170" s="237"/>
      <c r="K170" s="237"/>
      <c r="L170" s="237"/>
      <c r="M170" s="176"/>
      <c r="N170" s="235"/>
    </row>
    <row r="171" spans="1:14" ht="13.15" customHeight="1">
      <c r="A171" s="1">
        <f t="shared" si="4"/>
        <v>157</v>
      </c>
      <c r="B171" s="233"/>
      <c r="C171" s="189"/>
      <c r="D171" s="1"/>
      <c r="E171" s="1"/>
      <c r="F171" s="268"/>
      <c r="G171" s="237"/>
      <c r="H171" s="237"/>
      <c r="I171" s="237"/>
      <c r="J171" s="237"/>
      <c r="K171" s="237"/>
      <c r="L171" s="237"/>
      <c r="M171" s="176"/>
      <c r="N171" s="235"/>
    </row>
    <row r="172" spans="1:14" ht="13.15" customHeight="1">
      <c r="A172" s="1">
        <f t="shared" si="4"/>
        <v>158</v>
      </c>
      <c r="B172" s="233"/>
      <c r="C172" s="189"/>
      <c r="D172" s="1"/>
      <c r="E172" s="1"/>
      <c r="F172" s="268"/>
      <c r="G172" s="237"/>
      <c r="H172" s="237"/>
      <c r="I172" s="237"/>
      <c r="J172" s="237"/>
      <c r="K172" s="237"/>
      <c r="L172" s="237"/>
      <c r="M172" s="176"/>
      <c r="N172" s="235"/>
    </row>
    <row r="173" spans="1:14" ht="13.15" customHeight="1">
      <c r="A173" s="1">
        <f t="shared" si="4"/>
        <v>159</v>
      </c>
      <c r="B173" s="233"/>
      <c r="C173" s="189"/>
      <c r="D173" s="1"/>
      <c r="E173" s="1"/>
      <c r="F173" s="268"/>
      <c r="G173" s="237"/>
      <c r="H173" s="237"/>
      <c r="I173" s="237"/>
      <c r="J173" s="237"/>
      <c r="K173" s="237"/>
      <c r="L173" s="237"/>
      <c r="M173" s="176"/>
      <c r="N173" s="235"/>
    </row>
    <row r="174" spans="1:14" ht="13.15" customHeight="1">
      <c r="A174" s="1">
        <f t="shared" si="4"/>
        <v>160</v>
      </c>
      <c r="B174" s="233"/>
      <c r="C174" s="189"/>
      <c r="D174" s="1"/>
      <c r="E174" s="1"/>
      <c r="F174" s="268"/>
      <c r="G174" s="237"/>
      <c r="H174" s="237"/>
      <c r="I174" s="237"/>
      <c r="J174" s="237"/>
      <c r="K174" s="237"/>
      <c r="L174" s="237"/>
      <c r="M174" s="176"/>
      <c r="N174" s="235"/>
    </row>
    <row r="175" spans="1:14" ht="13.9" customHeight="1" thickBot="1">
      <c r="A175" s="1">
        <f t="shared" si="4"/>
        <v>161</v>
      </c>
      <c r="B175" s="233"/>
      <c r="C175" s="1"/>
      <c r="D175" s="1"/>
      <c r="E175" s="1"/>
      <c r="F175" s="1"/>
      <c r="G175" s="237"/>
      <c r="H175" s="237"/>
      <c r="I175" s="237"/>
      <c r="J175" s="237"/>
      <c r="K175" s="237"/>
      <c r="L175" s="237"/>
      <c r="M175" s="176"/>
      <c r="N175" s="235"/>
    </row>
    <row r="176" spans="1:14" ht="13.5" thickBot="1">
      <c r="A176" s="465" t="s">
        <v>129</v>
      </c>
      <c r="B176" s="466"/>
      <c r="C176" s="466"/>
      <c r="D176" s="466"/>
      <c r="E176" s="466"/>
      <c r="F176" s="466"/>
      <c r="G176" s="466"/>
      <c r="H176" s="466"/>
      <c r="I176" s="466"/>
      <c r="J176" s="466"/>
      <c r="K176" s="466"/>
      <c r="L176" s="466"/>
      <c r="M176" s="466"/>
      <c r="N176" s="467"/>
    </row>
    <row r="177" spans="1:1">
      <c r="A177" s="1"/>
    </row>
    <row r="178" spans="1:1">
      <c r="A178" s="1"/>
    </row>
    <row r="179" spans="1:1">
      <c r="A179" s="1"/>
    </row>
    <row r="180" spans="1:1">
      <c r="A180" s="1"/>
    </row>
    <row r="181" spans="1:1">
      <c r="A181" s="1"/>
    </row>
    <row r="182" spans="1:1">
      <c r="A182" s="1"/>
    </row>
    <row r="183" spans="1:1">
      <c r="A183" s="1"/>
    </row>
    <row r="184" spans="1:1">
      <c r="A184" s="1"/>
    </row>
    <row r="185" spans="1:1">
      <c r="A185" s="1"/>
    </row>
    <row r="186" spans="1:1">
      <c r="A186" s="1"/>
    </row>
    <row r="187" spans="1:1">
      <c r="A187" s="1"/>
    </row>
    <row r="188" spans="1:1">
      <c r="A188" s="1"/>
    </row>
    <row r="189" spans="1:1">
      <c r="A189" s="1"/>
    </row>
    <row r="190" spans="1:1">
      <c r="A190" s="1"/>
    </row>
    <row r="191" spans="1:1">
      <c r="A191" s="1"/>
    </row>
    <row r="192" spans="1:1">
      <c r="A192" s="1"/>
    </row>
    <row r="193" spans="1:1">
      <c r="A193" s="1"/>
    </row>
    <row r="194" spans="1:1">
      <c r="A194" s="1"/>
    </row>
    <row r="195" spans="1:1">
      <c r="A195" s="1"/>
    </row>
    <row r="196" spans="1:1">
      <c r="A196" s="1"/>
    </row>
    <row r="197" spans="1:1">
      <c r="A197" s="1"/>
    </row>
    <row r="198" spans="1:1">
      <c r="A198" s="1"/>
    </row>
    <row r="199" spans="1:1">
      <c r="A199" s="1"/>
    </row>
    <row r="200" spans="1:1">
      <c r="A200" s="1"/>
    </row>
    <row r="201" spans="1:1">
      <c r="A201" s="1"/>
    </row>
    <row r="202" spans="1:1">
      <c r="A202" s="1"/>
    </row>
    <row r="203" spans="1:1">
      <c r="A203" s="1"/>
    </row>
    <row r="204" spans="1:1">
      <c r="A204" s="1"/>
    </row>
    <row r="205" spans="1:1">
      <c r="A205" s="1"/>
    </row>
    <row r="206" spans="1:1">
      <c r="A206" s="1"/>
    </row>
    <row r="207" spans="1:1">
      <c r="A207" s="1"/>
    </row>
    <row r="208" spans="1:1">
      <c r="A208" s="1"/>
    </row>
    <row r="209" spans="1:1">
      <c r="A209" s="1"/>
    </row>
    <row r="210" spans="1:1">
      <c r="A210" s="1"/>
    </row>
    <row r="211" spans="1:1">
      <c r="A211" s="1"/>
    </row>
    <row r="212" spans="1:1">
      <c r="A212" s="1"/>
    </row>
    <row r="213" spans="1:1">
      <c r="A213" s="1"/>
    </row>
    <row r="214" spans="1:1">
      <c r="A214" s="1"/>
    </row>
    <row r="215" spans="1:1">
      <c r="A215" s="1"/>
    </row>
    <row r="216" spans="1:1">
      <c r="A216" s="1"/>
    </row>
    <row r="217" spans="1:1">
      <c r="A217" s="1"/>
    </row>
    <row r="218" spans="1:1">
      <c r="A218" s="1"/>
    </row>
    <row r="219" spans="1:1">
      <c r="A219" s="1"/>
    </row>
    <row r="220" spans="1:1">
      <c r="A220" s="1"/>
    </row>
    <row r="221" spans="1:1">
      <c r="A221" s="1"/>
    </row>
    <row r="222" spans="1:1">
      <c r="A222" s="1"/>
    </row>
    <row r="223" spans="1:1">
      <c r="A223" s="1"/>
    </row>
    <row r="224" spans="1:1">
      <c r="A224" s="1"/>
    </row>
    <row r="225" spans="1:1">
      <c r="A225" s="1"/>
    </row>
    <row r="226" spans="1:1">
      <c r="A226" s="1"/>
    </row>
    <row r="227" spans="1:1">
      <c r="A227" s="1"/>
    </row>
  </sheetData>
  <mergeCells count="3">
    <mergeCell ref="D6:I7"/>
    <mergeCell ref="A176:N176"/>
    <mergeCell ref="H10:I10"/>
  </mergeCells>
  <phoneticPr fontId="0" type="noConversion"/>
  <conditionalFormatting sqref="M1:N2 M12:N14">
    <cfRule type="expression" dxfId="27" priority="5">
      <formula>State&lt;&gt;"Louisiana"</formula>
    </cfRule>
  </conditionalFormatting>
  <conditionalFormatting sqref="M2:N2 M4:N4">
    <cfRule type="expression" dxfId="26" priority="4">
      <formula>State&lt;&gt;"Louisiana"</formula>
    </cfRule>
  </conditionalFormatting>
  <conditionalFormatting sqref="O1:P1">
    <cfRule type="expression" dxfId="25" priority="1">
      <formula>$B$1&lt;&gt;"Florida"</formula>
    </cfRule>
  </conditionalFormatting>
  <dataValidations count="8">
    <dataValidation type="list" allowBlank="1" showInputMessage="1" showErrorMessage="1" sqref="K1">
      <formula1>"Yes, No"</formula1>
    </dataValidation>
    <dataValidation type="list" allowBlank="1" showInputMessage="1" showErrorMessage="1" sqref="I3">
      <formula1>"Yes,No"</formula1>
    </dataValidation>
    <dataValidation type="list" allowBlank="1" showInputMessage="1" showErrorMessage="1" sqref="N1">
      <formula1>"Small Rural, Act 540, High Medicaid, All Others"</formula1>
    </dataValidation>
    <dataValidation type="list" allowBlank="1" showInputMessage="1" showErrorMessage="1" sqref="N15:N175">
      <formula1>"Private, State Gov't, Non-State Gov't"</formula1>
    </dataValidation>
    <dataValidation type="list" allowBlank="1" showInputMessage="1" showErrorMessage="1" sqref="M15:M175">
      <formula1>"High Medicaid, LINCCA, Non-State Large Public (CPE), Major Medical (Central &amp; Northern), Major Medical (Southwestern), Small Rural"</formula1>
    </dataValidation>
    <dataValidation type="list" allowBlank="1" showInputMessage="1" showErrorMessage="1" sqref="N4">
      <formula1>"Payment, Examination"</formula1>
    </dataValidation>
    <dataValidation type="list" allowBlank="1" showInputMessage="1" showErrorMessage="1" sqref="P1">
      <formula1>"LIP+DSH,DSH Only"</formula1>
    </dataValidation>
    <dataValidation type="list" allowBlank="1" showInputMessage="1" showErrorMessage="1" sqref="B1">
      <formula1>All_States</formula1>
    </dataValidation>
  </dataValidations>
  <printOptions horizontalCentered="1" gridLines="1"/>
  <pageMargins left="0.25" right="0.25" top="1" bottom="0.5" header="0.5" footer="0.25"/>
  <pageSetup scale="64" fitToHeight="0" orientation="landscape" r:id="rId1"/>
  <headerFooter alignWithMargins="0">
    <oddHeader>&amp;CState of Georgia_x000D_Disproportionate Share Hospital (DSH) Examination Survey Part I_x000D_For State DSH Year 2021</oddHeader>
    <oddFooter>&amp;L6.01&amp;CProperty of Myers and Stauffer LC&amp;RPage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31" r:id="rId4" name="Button 11">
              <controlPr defaultSize="0" print="0" autoFill="0" autoPict="0" macro="[0]!HeaderFooterSetup">
                <anchor moveWithCells="1" sizeWithCells="1">
                  <from>
                    <xdr:col>3</xdr:col>
                    <xdr:colOff>57150</xdr:colOff>
                    <xdr:row>8</xdr:row>
                    <xdr:rowOff>85725</xdr:rowOff>
                  </from>
                  <to>
                    <xdr:col>4</xdr:col>
                    <xdr:colOff>390525</xdr:colOff>
                    <xdr:row>10</xdr:row>
                    <xdr:rowOff>38100</xdr:rowOff>
                  </to>
                </anchor>
              </controlPr>
            </control>
          </mc:Choice>
        </mc:AlternateContent>
        <mc:AlternateContent xmlns:mc="http://schemas.openxmlformats.org/markup-compatibility/2006">
          <mc:Choice Requires="x14">
            <control shapeId="5134" r:id="rId5" name="Button 14">
              <controlPr defaultSize="0" print="0" autoFill="0" autoPict="0" macro="[0]!PrepareTemplate">
                <anchor moveWithCells="1" sizeWithCells="1">
                  <from>
                    <xdr:col>1</xdr:col>
                    <xdr:colOff>400050</xdr:colOff>
                    <xdr:row>12</xdr:row>
                    <xdr:rowOff>38100</xdr:rowOff>
                  </from>
                  <to>
                    <xdr:col>1</xdr:col>
                    <xdr:colOff>3733800</xdr:colOff>
                    <xdr:row>12</xdr:row>
                    <xdr:rowOff>314325</xdr:rowOff>
                  </to>
                </anchor>
              </controlPr>
            </control>
          </mc:Choice>
        </mc:AlternateContent>
        <mc:AlternateContent xmlns:mc="http://schemas.openxmlformats.org/markup-compatibility/2006">
          <mc:Choice Requires="x14">
            <control shapeId="5135" r:id="rId6" name="Button 15">
              <controlPr defaultSize="0" print="0" autoFill="0" autoPict="0" macro="[0]!SetOutputFolder">
                <anchor moveWithCells="1" sizeWithCells="1">
                  <from>
                    <xdr:col>6</xdr:col>
                    <xdr:colOff>762000</xdr:colOff>
                    <xdr:row>8</xdr:row>
                    <xdr:rowOff>38100</xdr:rowOff>
                  </from>
                  <to>
                    <xdr:col>7</xdr:col>
                    <xdr:colOff>828675</xdr:colOff>
                    <xdr:row>10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A1:AA665"/>
  <sheetViews>
    <sheetView showGridLines="0" zoomScale="85" zoomScaleNormal="85" workbookViewId="0"/>
  </sheetViews>
  <sheetFormatPr defaultColWidth="0" defaultRowHeight="12.75" zeroHeight="1"/>
  <cols>
    <col min="1" max="1" width="5.83203125" style="401" customWidth="1"/>
    <col min="2" max="2" width="1.6640625" style="401" customWidth="1"/>
    <col min="3" max="3" width="120.5" style="401" customWidth="1"/>
    <col min="4" max="4" width="3.1640625" style="401" customWidth="1"/>
    <col min="5" max="5" width="9" style="401" hidden="1" customWidth="1"/>
    <col min="6" max="7" width="8.83203125" style="401" hidden="1" customWidth="1"/>
    <col min="8" max="8" width="6.6640625" style="401" hidden="1" customWidth="1"/>
    <col min="9" max="9" width="8.83203125" style="401" hidden="1" customWidth="1"/>
    <col min="10" max="10" width="130.83203125" style="401" hidden="1" customWidth="1"/>
    <col min="11" max="13" width="8.83203125" style="401" hidden="1" customWidth="1"/>
    <col min="14" max="14" width="17.5" style="401" hidden="1" customWidth="1"/>
    <col min="15" max="15" width="6.6640625" style="401" hidden="1" customWidth="1"/>
    <col min="16" max="16" width="8.83203125" style="401" hidden="1" customWidth="1"/>
    <col min="17" max="17" width="157.83203125" style="401" hidden="1" customWidth="1"/>
    <col min="18" max="19" width="8.83203125" style="401" hidden="1" customWidth="1"/>
    <col min="20" max="21" width="8.83203125" style="398" hidden="1" customWidth="1"/>
    <col min="22" max="22" width="6.6640625" style="398" hidden="1" customWidth="1"/>
    <col min="23" max="23" width="8.83203125" style="398" hidden="1" customWidth="1"/>
    <col min="24" max="24" width="116.83203125" style="398" hidden="1" customWidth="1"/>
    <col min="25" max="25" width="8.83203125" style="398" hidden="1" customWidth="1"/>
    <col min="26" max="16384" width="8.83203125" style="401" hidden="1"/>
  </cols>
  <sheetData>
    <row r="1" spans="1:27">
      <c r="A1" s="403" t="str">
        <f>IF(OR(State="Missouri",State="Louisiana",State="Wisconsin"),O1,IF(State="Indiana",V1,"N/A"))</f>
        <v>N/A</v>
      </c>
      <c r="B1" s="419"/>
      <c r="C1" s="419"/>
      <c r="M1" s="400" t="s">
        <v>1320</v>
      </c>
      <c r="N1" s="399"/>
      <c r="O1" s="403" t="str">
        <f>IF(State="Missouri",Missouri_Title,IF(State="Louisiana",Louisiana_Title,IF(State="Wisconsin",Wisconsin_Title,"")))</f>
        <v/>
      </c>
      <c r="P1" s="402"/>
      <c r="Q1" s="402"/>
      <c r="R1" s="398"/>
      <c r="T1" s="400" t="s">
        <v>1202</v>
      </c>
      <c r="U1" s="399"/>
      <c r="V1" s="397" t="s">
        <v>1203</v>
      </c>
      <c r="W1" s="396"/>
      <c r="X1" s="395"/>
      <c r="Z1" s="420" t="s">
        <v>188</v>
      </c>
      <c r="AA1" s="420" t="s">
        <v>190</v>
      </c>
    </row>
    <row r="2" spans="1:27">
      <c r="A2" s="418"/>
      <c r="B2" s="418"/>
      <c r="C2" s="418"/>
      <c r="M2" s="394"/>
      <c r="N2" s="398"/>
      <c r="R2" s="398"/>
      <c r="T2" s="394"/>
      <c r="X2" s="393"/>
      <c r="Z2" s="420" t="s">
        <v>244</v>
      </c>
      <c r="AA2" s="420" t="s">
        <v>245</v>
      </c>
    </row>
    <row r="3" spans="1:27" ht="98.45" customHeight="1">
      <c r="A3" s="415" t="str">
        <f>IF(OR(State="Missouri",State="Louisiana"),O3,IF(State="Indiana",V3,""))</f>
        <v/>
      </c>
      <c r="C3" s="406" t="str">
        <f>IF(OR(State="Missouri",AND(State="Louisiana", LA_ProjectType="Payment"),State="Wisconsin"),Q3,IF(State="Indiana",X3,"N/A"))</f>
        <v>N/A</v>
      </c>
      <c r="M3" s="394"/>
      <c r="N3" s="398"/>
      <c r="O3" s="412" t="str">
        <f>IF(OR(State="Missouri",State="Louisiana"),1,"")</f>
        <v/>
      </c>
      <c r="Q3" s="409" t="str">
        <f>IF(State="Missouri",Missouri_Instructions,IF(State="Louisiana",Louisiana_Instructions,IF(State="Wisconsin",Wisconsin_Instructions,"")))</f>
        <v/>
      </c>
      <c r="R3" s="398"/>
      <c r="T3" s="394"/>
      <c r="V3" s="405" t="s">
        <v>1204</v>
      </c>
      <c r="X3" s="355" t="s">
        <v>1205</v>
      </c>
      <c r="Z3" s="456" t="s">
        <v>188</v>
      </c>
      <c r="AA3" s="456" t="s">
        <v>1319</v>
      </c>
    </row>
    <row r="4" spans="1:27" ht="13.5" thickBot="1">
      <c r="A4" s="412"/>
      <c r="M4" s="394"/>
      <c r="N4" s="398"/>
      <c r="R4" s="398"/>
      <c r="T4" s="394"/>
      <c r="X4" s="393"/>
    </row>
    <row r="5" spans="1:27">
      <c r="A5" s="403" t="str">
        <f>IF(OR(State="Missouri",State="Louisiana"),O5,IF(State="Indiana",V5,H5))</f>
        <v>A. General Instructions and Identification of Cost Reports that Cover the DSH Year:</v>
      </c>
      <c r="B5" s="402"/>
      <c r="C5" s="402"/>
      <c r="F5" s="400" t="s">
        <v>1198</v>
      </c>
      <c r="G5" s="399"/>
      <c r="H5" s="397" t="s">
        <v>121</v>
      </c>
      <c r="I5" s="396"/>
      <c r="J5" s="396"/>
      <c r="K5" s="392"/>
      <c r="M5" s="394"/>
      <c r="N5" s="398"/>
      <c r="O5" s="403" t="s">
        <v>121</v>
      </c>
      <c r="P5" s="402"/>
      <c r="Q5" s="402"/>
      <c r="R5" s="398"/>
      <c r="T5" s="394"/>
      <c r="V5" s="391" t="str">
        <f>H5</f>
        <v>A. General Instructions and Identification of Cost Reports that Cover the DSH Year:</v>
      </c>
      <c r="W5" s="390"/>
      <c r="X5" s="389"/>
    </row>
    <row r="6" spans="1:27">
      <c r="A6" s="388"/>
      <c r="F6" s="394"/>
      <c r="G6" s="398"/>
      <c r="H6" s="398"/>
      <c r="I6" s="398"/>
      <c r="J6" s="398"/>
      <c r="K6" s="393"/>
      <c r="M6" s="394"/>
      <c r="N6" s="398"/>
      <c r="R6" s="398"/>
      <c r="T6" s="394"/>
      <c r="X6" s="393"/>
    </row>
    <row r="7" spans="1:27" ht="60" customHeight="1">
      <c r="A7" s="412">
        <f>IF(OR(State="Missouri",State="Louisiana"),O7,IF(State="Indiana",V7,H7))</f>
        <v>1</v>
      </c>
      <c r="C7" s="406" t="str">
        <f>IF(OR(State="Missouri",State="Louisiana"),Q7,IF(State="Indiana",X7,J7))</f>
        <v>Select the "Sec. A-C DSH Year Data" tab in Excel workbook. In row 1, select your facility from the drop-down menu provided (if not already populated). When your facility is selected, the following fields will be populated: in-state Medicaid provider number and Medicare provider number. Review information and indicate whether it is correct or incorrect. If incorrect, provide correct information.</v>
      </c>
      <c r="F7" s="394"/>
      <c r="G7" s="398"/>
      <c r="H7" s="360">
        <v>1</v>
      </c>
      <c r="I7" s="398"/>
      <c r="J7" s="413" t="s">
        <v>1199</v>
      </c>
      <c r="K7" s="393"/>
      <c r="M7" s="394"/>
      <c r="N7" s="398"/>
      <c r="O7" s="412">
        <v>1</v>
      </c>
      <c r="Q7" s="409" t="str">
        <f>J7</f>
        <v>Select the "Sec. A-C DSH Year Data" tab in Excel workbook. In row 1, select your facility from the drop-down menu provided (if not already populated). When your facility is selected, the following fields will be populated: in-state Medicaid provider number and Medicare provider number. Review information and indicate whether it is correct or incorrect. If incorrect, provide correct information.</v>
      </c>
      <c r="R7" s="398"/>
      <c r="T7" s="394"/>
      <c r="V7" s="360">
        <v>1</v>
      </c>
      <c r="X7" s="355" t="s">
        <v>213</v>
      </c>
    </row>
    <row r="8" spans="1:27" ht="10.5" customHeight="1">
      <c r="A8" s="412"/>
      <c r="C8" s="409"/>
      <c r="F8" s="394"/>
      <c r="G8" s="398"/>
      <c r="H8" s="360"/>
      <c r="I8" s="398"/>
      <c r="J8" s="413"/>
      <c r="K8" s="393"/>
      <c r="M8" s="394"/>
      <c r="N8" s="398"/>
      <c r="O8" s="412"/>
      <c r="Q8" s="409"/>
      <c r="R8" s="398"/>
      <c r="T8" s="394"/>
      <c r="V8" s="360"/>
      <c r="X8" s="355"/>
    </row>
    <row r="9" spans="1:27" ht="67.5" customHeight="1">
      <c r="A9" s="421">
        <f>IF(OR(State="Missouri",State="Louisiana"),O9,IF(State="Indiana",V9,H9))</f>
        <v>2</v>
      </c>
      <c r="C9" s="406" t="str">
        <f>IF(OR(State="Missouri",State="Louisiana"),Q9,IF(State="Indiana",X9,J9))</f>
        <v xml:space="preserve">Provide your cost reporting periods that are needed to completely cover the DSH year. If the end date for cost report period 1 is before the end date of the DSH year, report your next cost reporting period (cost report 2). If this cost report ends prior to the end of the DSH year, report your next cost reporting period (cost report 3). The cost reporting periods must cover the entire DSH year. </v>
      </c>
      <c r="F9" s="394"/>
      <c r="G9" s="398"/>
      <c r="H9" s="360">
        <v>2</v>
      </c>
      <c r="I9" s="398"/>
      <c r="J9" s="413" t="s">
        <v>1200</v>
      </c>
      <c r="K9" s="393"/>
      <c r="M9" s="394"/>
      <c r="N9" s="398"/>
      <c r="O9" s="412">
        <v>2</v>
      </c>
      <c r="Q9" s="409" t="str">
        <f>J9</f>
        <v xml:space="preserve">Provide your cost reporting periods that are needed to completely cover the DSH year. If the end date for cost report period 1 is before the end date of the DSH year, report your next cost reporting period (cost report 2). If this cost report ends prior to the end of the DSH year, report your next cost reporting period (cost report 3). The cost reporting periods must cover the entire DSH year. </v>
      </c>
      <c r="R9" s="398"/>
      <c r="T9" s="394"/>
      <c r="V9" s="360">
        <v>2</v>
      </c>
      <c r="X9" s="416" t="str">
        <f>"NOTE:  For the SFY 2016 DSH Exam survey, the cost report(s) used must cover the entire SFY "&amp;Year&amp;" ("&amp;TEXT(DSH_Year_Begin,"mm/dd/yyy")&amp;" - "&amp;TEXT(DSH_Year_End,"mm/dd/yyyy")&amp;")."</f>
        <v>NOTE:  For the SFY 2016 DSH Exam survey, the cost report(s) used must cover the entire SFY 2021 (07/01/2020 - 06/30/2021).</v>
      </c>
    </row>
    <row r="10" spans="1:27" ht="67.5" customHeight="1">
      <c r="A10" s="421" t="str">
        <f>IF(OR(State="Missouri",State="Louisiana"),"",IF(State="Indiana",V10,""))</f>
        <v/>
      </c>
      <c r="C10" s="404" t="str">
        <f>IF(OR(State="Missouri",State="Louisiana"),Q10,IF(State="Indiana",X10,J10))</f>
        <v>NOTE: For the 2021 DSH Survey, if your hospital completed the DSH survey for 2020, the first cost report year should follow the last cost report year reported on the 2020 DSH survey. The last cost report year on the 2021 survey must end on or after the end of the 2021 DSH year. If your hospital did not complete the 2020 survey, your cost reports for 2021 must cover the entire 2021 DSH year.</v>
      </c>
      <c r="F10" s="394"/>
      <c r="G10" s="398"/>
      <c r="H10" s="360"/>
      <c r="I10" s="398"/>
      <c r="J10" s="359" t="str">
        <f>"NOTE: For the "&amp;Year&amp;" DSH Survey, if your hospital completed the DSH survey for "&amp;PriorYear&amp;", the first cost report year should follow the last cost report year reported on the "&amp;PriorYear&amp;" DSH survey. The last cost report year on the "&amp;Year&amp;" survey must end on or after the end of the "&amp;Year&amp;" DSH year. If your hospital did not complete the "&amp;PriorYear&amp;" survey, your cost reports for "&amp;Year&amp;" must cover the entire "&amp;Year&amp;" DSH year."</f>
        <v>NOTE: For the 2021 DSH Survey, if your hospital completed the DSH survey for 2020, the first cost report year should follow the last cost report year reported on the 2020 DSH survey. The last cost report year on the 2021 survey must end on or after the end of the 2021 DSH year. If your hospital did not complete the 2020 survey, your cost reports for 2021 must cover the entire 2021 DSH year.</v>
      </c>
      <c r="K10" s="393"/>
      <c r="M10" s="394"/>
      <c r="N10" s="398"/>
      <c r="O10" s="412"/>
      <c r="Q10" s="407" t="str">
        <f>J10</f>
        <v>NOTE: For the 2021 DSH Survey, if your hospital completed the DSH survey for 2020, the first cost report year should follow the last cost report year reported on the 2020 DSH survey. The last cost report year on the 2021 survey must end on or after the end of the 2021 DSH year. If your hospital did not complete the 2020 survey, your cost reports for 2021 must cover the entire 2021 DSH year.</v>
      </c>
      <c r="R10" s="398"/>
      <c r="T10" s="394"/>
      <c r="V10" s="360">
        <v>3</v>
      </c>
      <c r="X10" s="355" t="s">
        <v>214</v>
      </c>
    </row>
    <row r="11" spans="1:27" ht="11.25" customHeight="1">
      <c r="A11" s="412"/>
      <c r="C11" s="409"/>
      <c r="F11" s="394"/>
      <c r="G11" s="398"/>
      <c r="H11" s="360"/>
      <c r="I11" s="398"/>
      <c r="J11" s="413"/>
      <c r="K11" s="393"/>
      <c r="M11" s="394"/>
      <c r="N11" s="398"/>
      <c r="O11" s="412"/>
      <c r="Q11" s="409"/>
      <c r="R11" s="398"/>
      <c r="T11" s="394"/>
      <c r="V11" s="360"/>
      <c r="X11" s="355"/>
    </row>
    <row r="12" spans="1:27" ht="45.75" customHeight="1">
      <c r="A12" s="421">
        <f>IF(OR(State="Missouri",State="Louisiana"),O12,IF(State="Indiana",V12,H12))</f>
        <v>3</v>
      </c>
      <c r="C12" s="406" t="str">
        <f>IF(OR(State="Missouri",State="Louisiana"),Q12,IF(State="Indiana",X12,J12))</f>
        <v>Supporting documentation for all data elements provided within the DSH survey must be maintained for a minimum of five years from the date of survey submission.</v>
      </c>
      <c r="F12" s="394"/>
      <c r="G12" s="398"/>
      <c r="H12" s="360">
        <v>3</v>
      </c>
      <c r="I12" s="398"/>
      <c r="J12" s="413" t="s">
        <v>214</v>
      </c>
      <c r="K12" s="393"/>
      <c r="M12" s="394"/>
      <c r="N12" s="398"/>
      <c r="O12" s="412">
        <v>3</v>
      </c>
      <c r="Q12" s="409" t="str">
        <f>J12</f>
        <v>Supporting documentation for all data elements provided within the DSH survey must be maintained for a minimum of five years from the date of survey submission.</v>
      </c>
      <c r="R12" s="398"/>
      <c r="T12" s="394"/>
      <c r="V12" s="360" t="s">
        <v>1207</v>
      </c>
      <c r="X12" s="355" t="s">
        <v>1207</v>
      </c>
    </row>
    <row r="13" spans="1:27">
      <c r="A13" s="403" t="str">
        <f>IF(OR(State="Missouri",State="Louisiana"),O13,IF(State="Indiana",V13,H13))</f>
        <v>B. DSH Qualifying Information:</v>
      </c>
      <c r="B13" s="402"/>
      <c r="C13" s="410"/>
      <c r="F13" s="394"/>
      <c r="G13" s="398"/>
      <c r="H13" s="391" t="s">
        <v>1323</v>
      </c>
      <c r="I13" s="390"/>
      <c r="J13" s="358"/>
      <c r="K13" s="393"/>
      <c r="M13" s="394"/>
      <c r="N13" s="398"/>
      <c r="O13" s="403" t="s">
        <v>1323</v>
      </c>
      <c r="P13" s="402"/>
      <c r="Q13" s="410"/>
      <c r="R13" s="398"/>
      <c r="T13" s="394"/>
      <c r="V13" s="391" t="s">
        <v>1323</v>
      </c>
      <c r="W13" s="390"/>
      <c r="X13" s="354"/>
    </row>
    <row r="14" spans="1:27" ht="6.75" customHeight="1">
      <c r="A14" s="408"/>
      <c r="C14" s="409"/>
      <c r="F14" s="394"/>
      <c r="G14" s="398"/>
      <c r="H14" s="357"/>
      <c r="I14" s="398"/>
      <c r="J14" s="413"/>
      <c r="K14" s="393"/>
      <c r="M14" s="394"/>
      <c r="N14" s="398"/>
      <c r="O14" s="408"/>
      <c r="Q14" s="409"/>
      <c r="R14" s="398"/>
      <c r="T14" s="394"/>
      <c r="V14" s="357"/>
      <c r="X14" s="355"/>
    </row>
    <row r="15" spans="1:27" ht="67.5" customHeight="1">
      <c r="A15" s="412">
        <v>1</v>
      </c>
      <c r="C15" s="406" t="str">
        <f>IF(State="Missouri",Q15,IF(State="Indiana",X15,J15))</f>
        <v>Answer "B. DSH Qualifying Information" questions 1, 2 and 3 to determine if your hospital is eligible to receive DSH payments.</v>
      </c>
      <c r="F15" s="394"/>
      <c r="G15" s="398"/>
      <c r="H15" s="360">
        <v>1</v>
      </c>
      <c r="I15" s="398"/>
      <c r="J15" s="413" t="s">
        <v>1324</v>
      </c>
      <c r="K15" s="393"/>
      <c r="M15" s="394"/>
      <c r="N15" s="398"/>
      <c r="O15" s="412">
        <v>1</v>
      </c>
      <c r="Q15" s="409" t="s">
        <v>1325</v>
      </c>
      <c r="R15" s="398"/>
      <c r="T15" s="394"/>
      <c r="V15" s="360">
        <v>1</v>
      </c>
      <c r="X15" s="355" t="s">
        <v>1326</v>
      </c>
    </row>
    <row r="16" spans="1:27" ht="11.25" customHeight="1">
      <c r="A16" s="408"/>
      <c r="C16" s="409"/>
      <c r="F16" s="394"/>
      <c r="G16" s="398"/>
      <c r="H16" s="357"/>
      <c r="I16" s="398"/>
      <c r="J16" s="413"/>
      <c r="K16" s="393"/>
      <c r="M16" s="394"/>
      <c r="N16" s="398"/>
      <c r="O16" s="408"/>
      <c r="Q16" s="409"/>
      <c r="R16" s="398"/>
      <c r="T16" s="394"/>
      <c r="V16" s="357"/>
      <c r="X16" s="355"/>
    </row>
    <row r="17" spans="1:24">
      <c r="A17" s="403" t="str">
        <f>IF(OR(State="Missouri",State="Louisiana"),O17,IF(State="Indiana",V17,H17))</f>
        <v>C. Disclosure of Other Medicaid Payments Received:</v>
      </c>
      <c r="B17" s="402"/>
      <c r="C17" s="410"/>
      <c r="F17" s="394"/>
      <c r="G17" s="398"/>
      <c r="H17" s="391" t="s">
        <v>132</v>
      </c>
      <c r="I17" s="390"/>
      <c r="J17" s="358"/>
      <c r="K17" s="393"/>
      <c r="M17" s="394"/>
      <c r="N17" s="398"/>
      <c r="O17" s="403" t="s">
        <v>132</v>
      </c>
      <c r="P17" s="402"/>
      <c r="Q17" s="410"/>
      <c r="R17" s="398"/>
      <c r="T17" s="394"/>
      <c r="V17" s="391" t="s">
        <v>132</v>
      </c>
      <c r="W17" s="390"/>
      <c r="X17" s="354"/>
    </row>
    <row r="18" spans="1:24" ht="6.75" customHeight="1">
      <c r="A18" s="408"/>
      <c r="C18" s="409"/>
      <c r="F18" s="394"/>
      <c r="G18" s="398"/>
      <c r="H18" s="357"/>
      <c r="I18" s="398"/>
      <c r="J18" s="413"/>
      <c r="K18" s="393"/>
      <c r="M18" s="394"/>
      <c r="N18" s="398"/>
      <c r="O18" s="408"/>
      <c r="Q18" s="409"/>
      <c r="R18" s="398"/>
      <c r="T18" s="394"/>
      <c r="V18" s="357"/>
      <c r="X18" s="355"/>
    </row>
    <row r="19" spans="1:24" ht="43.9" customHeight="1">
      <c r="A19" s="417">
        <v>1</v>
      </c>
      <c r="C19" s="406" t="str">
        <f>IF(OR(State="Missouri",State="Louisiana"),Q19,IF(State="Indiana",X19,J19))</f>
        <v>Medicaid and Medicaid Managed Care supplemental payments should include all non-claims payments for hospital services paid on the state fiscal year. This includes, but is not limited to) UPL payments, Medicaid GME payments, bonus payments, incentive payments, full Medicaid pricing (FMP) payments, etc. However, DSH payments should NOT be included.</v>
      </c>
      <c r="F19" s="394"/>
      <c r="G19" s="398"/>
      <c r="H19" s="360">
        <v>1</v>
      </c>
      <c r="I19" s="398"/>
      <c r="J19" s="409" t="s">
        <v>1206</v>
      </c>
      <c r="K19" s="393"/>
      <c r="M19" s="394"/>
      <c r="N19" s="398"/>
      <c r="O19" s="412">
        <v>1</v>
      </c>
      <c r="Q19" s="409" t="str">
        <f>J19</f>
        <v>Medicaid and Medicaid Managed Care supplemental payments should include all non-claims payments for hospital services paid on the state fiscal year. This includes, but is not limited to) UPL payments, Medicaid GME payments, bonus payments, incentive payments, full Medicaid pricing (FMP) payments, etc. However, DSH payments should NOT be included.</v>
      </c>
      <c r="R19" s="398"/>
      <c r="T19" s="394"/>
      <c r="V19" s="360">
        <v>1</v>
      </c>
      <c r="X19" s="355" t="s">
        <v>1208</v>
      </c>
    </row>
    <row r="20" spans="1:24">
      <c r="A20" s="408"/>
      <c r="C20" s="409"/>
      <c r="F20" s="394"/>
      <c r="G20" s="398"/>
      <c r="H20" s="357"/>
      <c r="I20" s="398"/>
      <c r="J20" s="413"/>
      <c r="K20" s="393"/>
      <c r="M20" s="394"/>
      <c r="N20" s="398"/>
      <c r="O20" s="408"/>
      <c r="Q20" s="409"/>
      <c r="R20" s="398"/>
      <c r="T20" s="394"/>
      <c r="V20" s="357"/>
      <c r="X20" s="355"/>
    </row>
    <row r="21" spans="1:24">
      <c r="A21" s="403" t="str">
        <f>IF(OR(State="Missouri",State="Louisiana"),O21,IF(State="Indiana",V21,H21))</f>
        <v>Certification:</v>
      </c>
      <c r="B21" s="402"/>
      <c r="C21" s="410"/>
      <c r="F21" s="394"/>
      <c r="G21" s="398"/>
      <c r="H21" s="391" t="s">
        <v>9</v>
      </c>
      <c r="I21" s="390"/>
      <c r="J21" s="358"/>
      <c r="K21" s="393"/>
      <c r="M21" s="394"/>
      <c r="N21" s="398"/>
      <c r="O21" s="403" t="s">
        <v>9</v>
      </c>
      <c r="P21" s="402"/>
      <c r="Q21" s="410"/>
      <c r="R21" s="398"/>
      <c r="T21" s="394"/>
      <c r="V21" s="391" t="s">
        <v>9</v>
      </c>
      <c r="W21" s="390"/>
      <c r="X21" s="354"/>
    </row>
    <row r="22" spans="1:24" ht="6.75" customHeight="1">
      <c r="A22" s="408"/>
      <c r="C22" s="409"/>
      <c r="F22" s="394"/>
      <c r="G22" s="398"/>
      <c r="H22" s="357"/>
      <c r="I22" s="398"/>
      <c r="J22" s="413"/>
      <c r="K22" s="393"/>
      <c r="M22" s="394"/>
      <c r="N22" s="398"/>
      <c r="O22" s="408"/>
      <c r="Q22" s="409"/>
      <c r="R22" s="398"/>
      <c r="T22" s="394"/>
      <c r="V22" s="357"/>
      <c r="X22" s="355"/>
    </row>
    <row r="23" spans="1:24" ht="47.25" customHeight="1">
      <c r="A23" s="412">
        <v>1</v>
      </c>
      <c r="C23" s="406" t="str">
        <f>IF(OR(State="Missouri",State="Louisiana"),Q23,IF(State="Indiana",X23,J23))</f>
        <v xml:space="preserve">The hospital CEO or CFO must certify the accuracy of the survey responses. Provide hospital and outside preparer contacts who can respond to requests for additional information and answer questions related to the hospital's responses. </v>
      </c>
      <c r="F23" s="394"/>
      <c r="G23" s="398"/>
      <c r="H23" s="360">
        <v>1</v>
      </c>
      <c r="I23" s="398"/>
      <c r="J23" s="413" t="s">
        <v>1201</v>
      </c>
      <c r="K23" s="393"/>
      <c r="M23" s="394"/>
      <c r="N23" s="398"/>
      <c r="O23" s="412">
        <v>1</v>
      </c>
      <c r="Q23" s="409" t="str">
        <f>J23</f>
        <v xml:space="preserve">The hospital CEO or CFO must certify the accuracy of the survey responses. Provide hospital and outside preparer contacts who can respond to requests for additional information and answer questions related to the hospital's responses. </v>
      </c>
      <c r="R23" s="398"/>
      <c r="T23" s="394"/>
      <c r="V23" s="360">
        <v>1</v>
      </c>
      <c r="X23" s="355" t="s">
        <v>1209</v>
      </c>
    </row>
    <row r="24" spans="1:24">
      <c r="A24" s="403" t="str">
        <f>IF(AND(State="Louisiana",Louisiana_Pool="Act 540"),O24,"N/A")</f>
        <v>N/A</v>
      </c>
      <c r="B24" s="402"/>
      <c r="C24" s="410"/>
      <c r="F24" s="394"/>
      <c r="G24" s="398"/>
      <c r="H24" s="356"/>
      <c r="I24" s="398"/>
      <c r="J24" s="413"/>
      <c r="K24" s="393"/>
      <c r="M24" s="394"/>
      <c r="N24" s="398"/>
      <c r="O24" s="403" t="s">
        <v>361</v>
      </c>
      <c r="P24" s="402"/>
      <c r="Q24" s="410"/>
      <c r="R24" s="398"/>
      <c r="T24" s="394"/>
      <c r="V24" s="356"/>
      <c r="X24" s="355"/>
    </row>
    <row r="25" spans="1:24">
      <c r="A25" s="412" t="str">
        <f>IF(AND(State="Louisiana",Louisiana_Pool="Act 540"),O25,"N/A")</f>
        <v>N/A</v>
      </c>
      <c r="C25" s="406" t="str">
        <f>IF(AND(State="Louisiana",Louisiana_Pool="Act 540"),Q25,"N/A")</f>
        <v>N/A</v>
      </c>
      <c r="F25" s="394"/>
      <c r="G25" s="398"/>
      <c r="H25" s="356"/>
      <c r="I25" s="398"/>
      <c r="J25" s="413"/>
      <c r="K25" s="393"/>
      <c r="M25" s="394"/>
      <c r="N25" s="398"/>
      <c r="O25" s="412">
        <v>1</v>
      </c>
      <c r="Q25" s="409" t="s">
        <v>407</v>
      </c>
      <c r="R25" s="398"/>
      <c r="T25" s="394"/>
      <c r="V25" s="356"/>
      <c r="X25" s="355"/>
    </row>
    <row r="26" spans="1:24" ht="25.9" customHeight="1" thickBot="1">
      <c r="A26" s="45"/>
      <c r="B26" s="45"/>
      <c r="C26" s="409"/>
      <c r="F26" s="394"/>
      <c r="G26" s="398"/>
      <c r="H26" s="44"/>
      <c r="I26" s="44"/>
      <c r="J26" s="413"/>
      <c r="K26" s="393"/>
      <c r="M26" s="394"/>
      <c r="N26" s="398"/>
      <c r="O26" s="45"/>
      <c r="P26" s="45"/>
      <c r="Q26" s="409"/>
      <c r="R26" s="398"/>
      <c r="T26" s="394"/>
      <c r="V26" s="44"/>
      <c r="W26" s="44"/>
      <c r="X26" s="355"/>
    </row>
    <row r="27" spans="1:24" ht="50.25" customHeight="1" thickBot="1">
      <c r="A27" s="469" t="str">
        <f>IF(TaxForm="No", "Please submit your completed survey Sections A through C and the certification electronically to Myers and Stauffer LC. Also include Sections D-K included in the separate DSH survey Part II file.", "Please submit your completed survey Sections A through C and the certification electronically to Myers and Stauffer LC. Also include Sections D-L included in the separate DSH Survey Part II file.")</f>
        <v>Please submit your completed survey Sections A through C and the certification electronically to Myers and Stauffer LC. Also include Sections D-L included in the separate DSH Survey Part II file.</v>
      </c>
      <c r="B27" s="470"/>
      <c r="C27" s="471"/>
      <c r="F27" s="394"/>
      <c r="G27" s="398"/>
      <c r="H27" s="469" t="str">
        <f>IF(TaxForm="No", "Please submit your completed survey Sections A through C and the certification electronically to Myers and Stauffer LC. Also include Sections D-K included in the separate DSH survey Part II file.", "Please submit your completed survey Sections A through C and the certification electronically to Myers and Stauffer LC. Also include Sections D-L included in the separate DSH Survey Part II file.")</f>
        <v>Please submit your completed survey Sections A through C and the certification electronically to Myers and Stauffer LC. Also include Sections D-L included in the separate DSH Survey Part II file.</v>
      </c>
      <c r="I27" s="470"/>
      <c r="J27" s="471"/>
      <c r="K27" s="393"/>
      <c r="M27" s="387"/>
      <c r="N27" s="386"/>
      <c r="O27" s="469" t="str">
        <f>IF(TaxForm="No", "Please submit your completed survey Sections A through C and the certification electronically to Myers and Stauffer LC. Also include Sections D-K included in the separate DSH survey Part II file.", "Please submit your completed survey Sections A through C and the certification electronically to Myers and Stauffer LC. Also include Sections D-L included in the separate DSH Survey Part II file.")</f>
        <v>Please submit your completed survey Sections A through C and the certification electronically to Myers and Stauffer LC. Also include Sections D-L included in the separate DSH Survey Part II file.</v>
      </c>
      <c r="P27" s="470"/>
      <c r="Q27" s="471"/>
      <c r="R27" s="398"/>
      <c r="T27" s="394"/>
      <c r="V27" s="474" t="str">
        <f>IF(TaxForm="No", "Please submit your completed survey Sections A through C and the certification electronically to Myers and Stauffer LC. Also include Sections D-K included in the separate DSH survey Part II file.", "Please submit your completed survey Sections A through C and the certification electronically to Myers and Stauffer LC. Also include Sections D-L included in the separate DSH Survey Part II file.")</f>
        <v>Please submit your completed survey Sections A through C and the certification electronically to Myers and Stauffer LC. Also include Sections D-L included in the separate DSH Survey Part II file.</v>
      </c>
      <c r="W27" s="475"/>
      <c r="X27" s="476"/>
    </row>
    <row r="28" spans="1:24" ht="16.149999999999999" customHeight="1" thickBot="1">
      <c r="A28" s="472"/>
      <c r="B28" s="473"/>
      <c r="C28" s="473"/>
      <c r="F28" s="387"/>
      <c r="G28" s="386"/>
      <c r="H28" s="386"/>
      <c r="I28" s="386"/>
      <c r="J28" s="386"/>
      <c r="K28" s="385"/>
      <c r="M28" s="398"/>
      <c r="N28" s="398"/>
      <c r="R28" s="398"/>
      <c r="T28" s="387"/>
      <c r="U28" s="386"/>
      <c r="V28" s="386"/>
      <c r="W28" s="386"/>
      <c r="X28" s="385"/>
    </row>
    <row r="29" spans="1:24" ht="15" hidden="1">
      <c r="A29" s="45"/>
      <c r="B29" s="45"/>
      <c r="C29" s="411"/>
    </row>
    <row r="30" spans="1:24" ht="15" hidden="1">
      <c r="A30" s="45"/>
      <c r="B30" s="45"/>
      <c r="C30" s="411"/>
    </row>
    <row r="31" spans="1:24" ht="15" hidden="1">
      <c r="A31" s="45"/>
      <c r="B31" s="45"/>
      <c r="C31" s="411"/>
    </row>
    <row r="32" spans="1:24" ht="15" hidden="1">
      <c r="A32" s="45"/>
      <c r="B32" s="45"/>
      <c r="C32" s="411"/>
    </row>
    <row r="33" spans="1:3" ht="15" hidden="1">
      <c r="A33" s="45"/>
      <c r="B33" s="45"/>
      <c r="C33" s="411"/>
    </row>
    <row r="34" spans="1:3" ht="15" hidden="1">
      <c r="A34" s="45"/>
      <c r="B34" s="45"/>
      <c r="C34" s="411"/>
    </row>
    <row r="35" spans="1:3" ht="15" hidden="1">
      <c r="A35" s="45"/>
      <c r="B35" s="45"/>
      <c r="C35" s="411"/>
    </row>
    <row r="36" spans="1:3" ht="15" hidden="1">
      <c r="A36" s="45"/>
      <c r="B36" s="45"/>
      <c r="C36" s="411"/>
    </row>
    <row r="37" spans="1:3" ht="15" hidden="1">
      <c r="A37" s="45"/>
      <c r="B37" s="45"/>
      <c r="C37" s="411"/>
    </row>
    <row r="38" spans="1:3" ht="15" hidden="1">
      <c r="A38" s="45"/>
      <c r="B38" s="45"/>
      <c r="C38" s="411"/>
    </row>
    <row r="39" spans="1:3" ht="15" hidden="1">
      <c r="A39" s="45"/>
      <c r="B39" s="45"/>
      <c r="C39" s="411"/>
    </row>
    <row r="40" spans="1:3" ht="15" hidden="1">
      <c r="A40" s="45"/>
      <c r="B40" s="45"/>
      <c r="C40" s="411"/>
    </row>
    <row r="41" spans="1:3" ht="15" hidden="1">
      <c r="A41" s="45"/>
      <c r="B41" s="45"/>
      <c r="C41" s="411"/>
    </row>
    <row r="42" spans="1:3" ht="15" hidden="1">
      <c r="A42" s="45"/>
      <c r="B42" s="45"/>
      <c r="C42" s="411"/>
    </row>
    <row r="43" spans="1:3" ht="15" hidden="1">
      <c r="A43" s="45"/>
      <c r="B43" s="45"/>
      <c r="C43" s="411"/>
    </row>
    <row r="44" spans="1:3" ht="15" hidden="1">
      <c r="A44" s="45"/>
      <c r="B44" s="45"/>
      <c r="C44" s="411"/>
    </row>
    <row r="45" spans="1:3" hidden="1">
      <c r="C45" s="409"/>
    </row>
    <row r="46" spans="1:3" hidden="1">
      <c r="C46" s="409"/>
    </row>
    <row r="47" spans="1:3" hidden="1">
      <c r="C47" s="409"/>
    </row>
    <row r="48" spans="1:3" hidden="1">
      <c r="C48" s="409"/>
    </row>
    <row r="49" spans="3:3" hidden="1">
      <c r="C49" s="409"/>
    </row>
    <row r="50" spans="3:3" hidden="1">
      <c r="C50" s="409"/>
    </row>
    <row r="51" spans="3:3" hidden="1">
      <c r="C51" s="409"/>
    </row>
    <row r="52" spans="3:3" hidden="1">
      <c r="C52" s="409"/>
    </row>
    <row r="53" spans="3:3" hidden="1">
      <c r="C53" s="409"/>
    </row>
    <row r="54" spans="3:3" hidden="1">
      <c r="C54" s="409"/>
    </row>
    <row r="55" spans="3:3" hidden="1">
      <c r="C55" s="409"/>
    </row>
    <row r="56" spans="3:3" hidden="1">
      <c r="C56" s="409"/>
    </row>
    <row r="57" spans="3:3" hidden="1">
      <c r="C57" s="409"/>
    </row>
    <row r="58" spans="3:3" hidden="1">
      <c r="C58" s="409"/>
    </row>
    <row r="59" spans="3:3" hidden="1">
      <c r="C59" s="409"/>
    </row>
    <row r="60" spans="3:3" hidden="1">
      <c r="C60" s="409"/>
    </row>
    <row r="61" spans="3:3" hidden="1">
      <c r="C61" s="409"/>
    </row>
    <row r="62" spans="3:3" hidden="1">
      <c r="C62" s="409"/>
    </row>
    <row r="63" spans="3:3" hidden="1">
      <c r="C63" s="409"/>
    </row>
    <row r="64" spans="3:3" hidden="1">
      <c r="C64" s="409"/>
    </row>
    <row r="65" spans="3:3" hidden="1">
      <c r="C65" s="409"/>
    </row>
    <row r="66" spans="3:3" hidden="1">
      <c r="C66" s="409"/>
    </row>
    <row r="67" spans="3:3" hidden="1">
      <c r="C67" s="409"/>
    </row>
    <row r="68" spans="3:3" hidden="1">
      <c r="C68" s="409"/>
    </row>
    <row r="69" spans="3:3" hidden="1">
      <c r="C69" s="409"/>
    </row>
    <row r="70" spans="3:3" hidden="1">
      <c r="C70" s="409"/>
    </row>
    <row r="71" spans="3:3" hidden="1">
      <c r="C71" s="409"/>
    </row>
    <row r="72" spans="3:3" hidden="1">
      <c r="C72" s="409"/>
    </row>
    <row r="73" spans="3:3" hidden="1">
      <c r="C73" s="409"/>
    </row>
    <row r="74" spans="3:3" hidden="1">
      <c r="C74" s="409"/>
    </row>
    <row r="75" spans="3:3" hidden="1">
      <c r="C75" s="409"/>
    </row>
    <row r="76" spans="3:3" hidden="1">
      <c r="C76" s="409"/>
    </row>
    <row r="77" spans="3:3" hidden="1">
      <c r="C77" s="409"/>
    </row>
    <row r="78" spans="3:3" hidden="1">
      <c r="C78" s="409"/>
    </row>
    <row r="79" spans="3:3" hidden="1">
      <c r="C79" s="409"/>
    </row>
    <row r="80" spans="3:3" hidden="1">
      <c r="C80" s="409"/>
    </row>
    <row r="81" spans="3:3" hidden="1">
      <c r="C81" s="409"/>
    </row>
    <row r="82" spans="3:3" hidden="1">
      <c r="C82" s="409"/>
    </row>
    <row r="83" spans="3:3" hidden="1">
      <c r="C83" s="409"/>
    </row>
    <row r="84" spans="3:3" hidden="1">
      <c r="C84" s="409"/>
    </row>
    <row r="85" spans="3:3" hidden="1">
      <c r="C85" s="409"/>
    </row>
    <row r="86" spans="3:3" hidden="1">
      <c r="C86" s="409"/>
    </row>
    <row r="87" spans="3:3" hidden="1">
      <c r="C87" s="409"/>
    </row>
    <row r="88" spans="3:3" hidden="1">
      <c r="C88" s="409"/>
    </row>
    <row r="89" spans="3:3" hidden="1">
      <c r="C89" s="409"/>
    </row>
    <row r="90" spans="3:3" hidden="1">
      <c r="C90" s="409"/>
    </row>
    <row r="91" spans="3:3" hidden="1">
      <c r="C91" s="409"/>
    </row>
    <row r="92" spans="3:3" hidden="1">
      <c r="C92" s="409"/>
    </row>
    <row r="93" spans="3:3" hidden="1">
      <c r="C93" s="409"/>
    </row>
    <row r="94" spans="3:3" hidden="1">
      <c r="C94" s="409"/>
    </row>
    <row r="95" spans="3:3" hidden="1">
      <c r="C95" s="409"/>
    </row>
    <row r="96" spans="3:3" hidden="1">
      <c r="C96" s="409"/>
    </row>
    <row r="97" spans="3:3" hidden="1">
      <c r="C97" s="409"/>
    </row>
    <row r="98" spans="3:3" hidden="1">
      <c r="C98" s="409"/>
    </row>
    <row r="99" spans="3:3" hidden="1">
      <c r="C99" s="409"/>
    </row>
    <row r="100" spans="3:3" hidden="1">
      <c r="C100" s="409"/>
    </row>
    <row r="101" spans="3:3" hidden="1">
      <c r="C101" s="409"/>
    </row>
    <row r="102" spans="3:3" hidden="1">
      <c r="C102" s="409"/>
    </row>
    <row r="103" spans="3:3" hidden="1">
      <c r="C103" s="409"/>
    </row>
    <row r="104" spans="3:3" hidden="1">
      <c r="C104" s="409"/>
    </row>
    <row r="105" spans="3:3" hidden="1">
      <c r="C105" s="409"/>
    </row>
    <row r="106" spans="3:3" hidden="1">
      <c r="C106" s="409"/>
    </row>
    <row r="107" spans="3:3" hidden="1">
      <c r="C107" s="409"/>
    </row>
    <row r="108" spans="3:3" hidden="1">
      <c r="C108" s="409"/>
    </row>
    <row r="109" spans="3:3" hidden="1">
      <c r="C109" s="409"/>
    </row>
    <row r="110" spans="3:3" hidden="1">
      <c r="C110" s="409"/>
    </row>
    <row r="111" spans="3:3" hidden="1">
      <c r="C111" s="409"/>
    </row>
    <row r="112" spans="3:3" hidden="1">
      <c r="C112" s="409"/>
    </row>
    <row r="113" spans="3:3" hidden="1">
      <c r="C113" s="409"/>
    </row>
    <row r="114" spans="3:3" hidden="1">
      <c r="C114" s="409"/>
    </row>
    <row r="115" spans="3:3" hidden="1">
      <c r="C115" s="409"/>
    </row>
    <row r="116" spans="3:3" hidden="1">
      <c r="C116" s="409"/>
    </row>
    <row r="117" spans="3:3" hidden="1">
      <c r="C117" s="409"/>
    </row>
    <row r="118" spans="3:3" hidden="1">
      <c r="C118" s="409"/>
    </row>
    <row r="119" spans="3:3" hidden="1">
      <c r="C119" s="409"/>
    </row>
    <row r="120" spans="3:3" hidden="1">
      <c r="C120" s="409"/>
    </row>
    <row r="121" spans="3:3" hidden="1">
      <c r="C121" s="409"/>
    </row>
    <row r="122" spans="3:3" hidden="1">
      <c r="C122" s="409"/>
    </row>
    <row r="123" spans="3:3" hidden="1">
      <c r="C123" s="409"/>
    </row>
    <row r="124" spans="3:3" hidden="1">
      <c r="C124" s="409"/>
    </row>
    <row r="125" spans="3:3" hidden="1">
      <c r="C125" s="409"/>
    </row>
    <row r="126" spans="3:3" hidden="1">
      <c r="C126" s="409"/>
    </row>
    <row r="127" spans="3:3" hidden="1">
      <c r="C127" s="409"/>
    </row>
    <row r="128" spans="3:3" hidden="1">
      <c r="C128" s="409"/>
    </row>
    <row r="129" spans="3:3" hidden="1">
      <c r="C129" s="409"/>
    </row>
    <row r="130" spans="3:3" hidden="1">
      <c r="C130" s="409"/>
    </row>
    <row r="131" spans="3:3" hidden="1">
      <c r="C131" s="409"/>
    </row>
    <row r="132" spans="3:3" hidden="1">
      <c r="C132" s="409"/>
    </row>
    <row r="133" spans="3:3" hidden="1">
      <c r="C133" s="409"/>
    </row>
    <row r="134" spans="3:3" hidden="1">
      <c r="C134" s="409"/>
    </row>
    <row r="135" spans="3:3" hidden="1">
      <c r="C135" s="409"/>
    </row>
    <row r="136" spans="3:3" hidden="1">
      <c r="C136" s="409"/>
    </row>
    <row r="137" spans="3:3" hidden="1">
      <c r="C137" s="409"/>
    </row>
    <row r="138" spans="3:3" hidden="1">
      <c r="C138" s="409"/>
    </row>
    <row r="139" spans="3:3" hidden="1">
      <c r="C139" s="409"/>
    </row>
    <row r="140" spans="3:3" hidden="1">
      <c r="C140" s="409"/>
    </row>
    <row r="141" spans="3:3" hidden="1">
      <c r="C141" s="409"/>
    </row>
    <row r="142" spans="3:3" hidden="1">
      <c r="C142" s="409"/>
    </row>
    <row r="143" spans="3:3" hidden="1">
      <c r="C143" s="409"/>
    </row>
    <row r="144" spans="3:3" hidden="1">
      <c r="C144" s="409"/>
    </row>
    <row r="145" spans="3:3" hidden="1">
      <c r="C145" s="409"/>
    </row>
    <row r="146" spans="3:3" hidden="1">
      <c r="C146" s="409"/>
    </row>
    <row r="147" spans="3:3" hidden="1">
      <c r="C147" s="409"/>
    </row>
    <row r="148" spans="3:3" hidden="1">
      <c r="C148" s="409"/>
    </row>
    <row r="149" spans="3:3" hidden="1">
      <c r="C149" s="409"/>
    </row>
    <row r="150" spans="3:3" hidden="1">
      <c r="C150" s="409"/>
    </row>
    <row r="151" spans="3:3" hidden="1">
      <c r="C151" s="409"/>
    </row>
    <row r="152" spans="3:3" hidden="1">
      <c r="C152" s="409"/>
    </row>
    <row r="153" spans="3:3" hidden="1">
      <c r="C153" s="409"/>
    </row>
    <row r="154" spans="3:3" hidden="1">
      <c r="C154" s="409"/>
    </row>
    <row r="155" spans="3:3" hidden="1">
      <c r="C155" s="409"/>
    </row>
    <row r="156" spans="3:3" hidden="1">
      <c r="C156" s="409"/>
    </row>
    <row r="157" spans="3:3" hidden="1">
      <c r="C157" s="409"/>
    </row>
    <row r="158" spans="3:3" hidden="1">
      <c r="C158" s="409"/>
    </row>
    <row r="159" spans="3:3" hidden="1">
      <c r="C159" s="409"/>
    </row>
    <row r="160" spans="3:3" hidden="1">
      <c r="C160" s="409"/>
    </row>
    <row r="161" spans="3:3" hidden="1">
      <c r="C161" s="409"/>
    </row>
    <row r="162" spans="3:3" hidden="1">
      <c r="C162" s="409"/>
    </row>
    <row r="163" spans="3:3" hidden="1">
      <c r="C163" s="409"/>
    </row>
    <row r="164" spans="3:3" hidden="1">
      <c r="C164" s="409"/>
    </row>
    <row r="165" spans="3:3" hidden="1">
      <c r="C165" s="409"/>
    </row>
    <row r="166" spans="3:3" hidden="1">
      <c r="C166" s="409"/>
    </row>
    <row r="167" spans="3:3" hidden="1">
      <c r="C167" s="409"/>
    </row>
    <row r="168" spans="3:3" hidden="1">
      <c r="C168" s="409"/>
    </row>
    <row r="169" spans="3:3" hidden="1">
      <c r="C169" s="409"/>
    </row>
    <row r="170" spans="3:3" hidden="1">
      <c r="C170" s="409"/>
    </row>
    <row r="171" spans="3:3" hidden="1">
      <c r="C171" s="409"/>
    </row>
    <row r="172" spans="3:3" hidden="1">
      <c r="C172" s="409"/>
    </row>
    <row r="173" spans="3:3" hidden="1">
      <c r="C173" s="409"/>
    </row>
    <row r="174" spans="3:3" hidden="1">
      <c r="C174" s="409"/>
    </row>
    <row r="175" spans="3:3" hidden="1">
      <c r="C175" s="409"/>
    </row>
    <row r="176" spans="3:3" hidden="1">
      <c r="C176" s="409"/>
    </row>
    <row r="177" spans="3:3" hidden="1">
      <c r="C177" s="409"/>
    </row>
    <row r="178" spans="3:3" hidden="1">
      <c r="C178" s="409"/>
    </row>
    <row r="179" spans="3:3" hidden="1">
      <c r="C179" s="409"/>
    </row>
    <row r="180" spans="3:3" hidden="1">
      <c r="C180" s="409"/>
    </row>
    <row r="181" spans="3:3" hidden="1">
      <c r="C181" s="409"/>
    </row>
    <row r="182" spans="3:3" hidden="1">
      <c r="C182" s="409"/>
    </row>
    <row r="183" spans="3:3" hidden="1">
      <c r="C183" s="409"/>
    </row>
    <row r="184" spans="3:3" hidden="1">
      <c r="C184" s="409"/>
    </row>
    <row r="185" spans="3:3" hidden="1">
      <c r="C185" s="409"/>
    </row>
    <row r="186" spans="3:3" hidden="1">
      <c r="C186" s="409"/>
    </row>
    <row r="187" spans="3:3" hidden="1">
      <c r="C187" s="409"/>
    </row>
    <row r="188" spans="3:3" hidden="1">
      <c r="C188" s="409"/>
    </row>
    <row r="189" spans="3:3" hidden="1">
      <c r="C189" s="409"/>
    </row>
    <row r="190" spans="3:3" hidden="1">
      <c r="C190" s="409"/>
    </row>
    <row r="191" spans="3:3" hidden="1">
      <c r="C191" s="409"/>
    </row>
    <row r="192" spans="3:3" hidden="1">
      <c r="C192" s="409"/>
    </row>
    <row r="193" spans="3:3" hidden="1">
      <c r="C193" s="409"/>
    </row>
    <row r="194" spans="3:3" hidden="1">
      <c r="C194" s="409"/>
    </row>
    <row r="195" spans="3:3" hidden="1">
      <c r="C195" s="409"/>
    </row>
    <row r="196" spans="3:3" hidden="1">
      <c r="C196" s="409"/>
    </row>
    <row r="197" spans="3:3" hidden="1">
      <c r="C197" s="409"/>
    </row>
    <row r="198" spans="3:3" hidden="1">
      <c r="C198" s="409"/>
    </row>
    <row r="199" spans="3:3" hidden="1">
      <c r="C199" s="409"/>
    </row>
    <row r="200" spans="3:3" hidden="1">
      <c r="C200" s="409"/>
    </row>
    <row r="201" spans="3:3" hidden="1">
      <c r="C201" s="409"/>
    </row>
    <row r="202" spans="3:3" hidden="1">
      <c r="C202" s="409"/>
    </row>
    <row r="203" spans="3:3" hidden="1">
      <c r="C203" s="409"/>
    </row>
    <row r="204" spans="3:3" hidden="1">
      <c r="C204" s="409"/>
    </row>
    <row r="205" spans="3:3" hidden="1">
      <c r="C205" s="409"/>
    </row>
    <row r="206" spans="3:3" hidden="1">
      <c r="C206" s="409"/>
    </row>
    <row r="207" spans="3:3" hidden="1">
      <c r="C207" s="409"/>
    </row>
    <row r="208" spans="3:3" hidden="1">
      <c r="C208" s="409"/>
    </row>
    <row r="209" spans="3:3" hidden="1">
      <c r="C209" s="409"/>
    </row>
    <row r="210" spans="3:3" hidden="1">
      <c r="C210" s="409"/>
    </row>
    <row r="211" spans="3:3" hidden="1">
      <c r="C211" s="409"/>
    </row>
    <row r="212" spans="3:3" hidden="1">
      <c r="C212" s="409"/>
    </row>
    <row r="213" spans="3:3" hidden="1">
      <c r="C213" s="409"/>
    </row>
    <row r="214" spans="3:3" hidden="1">
      <c r="C214" s="409"/>
    </row>
    <row r="215" spans="3:3" hidden="1">
      <c r="C215" s="409"/>
    </row>
    <row r="216" spans="3:3" hidden="1">
      <c r="C216" s="409"/>
    </row>
    <row r="217" spans="3:3" hidden="1">
      <c r="C217" s="409"/>
    </row>
    <row r="218" spans="3:3" hidden="1">
      <c r="C218" s="409"/>
    </row>
    <row r="219" spans="3:3" hidden="1">
      <c r="C219" s="409"/>
    </row>
    <row r="220" spans="3:3" hidden="1">
      <c r="C220" s="409"/>
    </row>
    <row r="221" spans="3:3" hidden="1">
      <c r="C221" s="409"/>
    </row>
    <row r="222" spans="3:3" hidden="1">
      <c r="C222" s="409"/>
    </row>
    <row r="223" spans="3:3" hidden="1">
      <c r="C223" s="409"/>
    </row>
    <row r="224" spans="3:3" hidden="1">
      <c r="C224" s="409"/>
    </row>
    <row r="225" spans="3:3" hidden="1">
      <c r="C225" s="409"/>
    </row>
    <row r="226" spans="3:3" hidden="1">
      <c r="C226" s="409"/>
    </row>
    <row r="227" spans="3:3" hidden="1">
      <c r="C227" s="409"/>
    </row>
    <row r="228" spans="3:3" hidden="1">
      <c r="C228" s="409"/>
    </row>
    <row r="229" spans="3:3" hidden="1">
      <c r="C229" s="409"/>
    </row>
    <row r="230" spans="3:3" hidden="1">
      <c r="C230" s="409"/>
    </row>
    <row r="231" spans="3:3" hidden="1">
      <c r="C231" s="409"/>
    </row>
    <row r="232" spans="3:3" hidden="1">
      <c r="C232" s="409"/>
    </row>
    <row r="233" spans="3:3" hidden="1">
      <c r="C233" s="409"/>
    </row>
    <row r="234" spans="3:3" hidden="1">
      <c r="C234" s="409"/>
    </row>
    <row r="235" spans="3:3" hidden="1">
      <c r="C235" s="409"/>
    </row>
    <row r="236" spans="3:3" hidden="1">
      <c r="C236" s="409"/>
    </row>
    <row r="237" spans="3:3" hidden="1">
      <c r="C237" s="409"/>
    </row>
    <row r="238" spans="3:3" hidden="1">
      <c r="C238" s="409"/>
    </row>
    <row r="239" spans="3:3" hidden="1">
      <c r="C239" s="409"/>
    </row>
    <row r="240" spans="3:3" hidden="1">
      <c r="C240" s="409"/>
    </row>
    <row r="241" spans="3:3" hidden="1">
      <c r="C241" s="409"/>
    </row>
    <row r="242" spans="3:3" hidden="1">
      <c r="C242" s="409"/>
    </row>
    <row r="243" spans="3:3" hidden="1">
      <c r="C243" s="409"/>
    </row>
    <row r="244" spans="3:3" hidden="1">
      <c r="C244" s="409"/>
    </row>
    <row r="245" spans="3:3" hidden="1">
      <c r="C245" s="409"/>
    </row>
    <row r="246" spans="3:3" hidden="1">
      <c r="C246" s="409"/>
    </row>
    <row r="247" spans="3:3" hidden="1">
      <c r="C247" s="409"/>
    </row>
    <row r="248" spans="3:3" hidden="1">
      <c r="C248" s="409"/>
    </row>
    <row r="249" spans="3:3" hidden="1">
      <c r="C249" s="409"/>
    </row>
    <row r="250" spans="3:3" hidden="1">
      <c r="C250" s="409"/>
    </row>
    <row r="251" spans="3:3" hidden="1">
      <c r="C251" s="409"/>
    </row>
    <row r="252" spans="3:3" hidden="1">
      <c r="C252" s="409"/>
    </row>
    <row r="253" spans="3:3" hidden="1">
      <c r="C253" s="409"/>
    </row>
    <row r="254" spans="3:3" hidden="1">
      <c r="C254" s="409"/>
    </row>
    <row r="255" spans="3:3" hidden="1">
      <c r="C255" s="409"/>
    </row>
    <row r="256" spans="3:3" hidden="1">
      <c r="C256" s="409"/>
    </row>
    <row r="257" spans="3:3" hidden="1">
      <c r="C257" s="409"/>
    </row>
    <row r="258" spans="3:3" hidden="1">
      <c r="C258" s="409"/>
    </row>
    <row r="259" spans="3:3" hidden="1">
      <c r="C259" s="409"/>
    </row>
    <row r="260" spans="3:3" hidden="1">
      <c r="C260" s="409"/>
    </row>
    <row r="261" spans="3:3" hidden="1">
      <c r="C261" s="409"/>
    </row>
    <row r="262" spans="3:3" hidden="1">
      <c r="C262" s="409"/>
    </row>
    <row r="263" spans="3:3" hidden="1">
      <c r="C263" s="409"/>
    </row>
    <row r="264" spans="3:3" hidden="1">
      <c r="C264" s="409"/>
    </row>
    <row r="265" spans="3:3" hidden="1">
      <c r="C265" s="409"/>
    </row>
    <row r="266" spans="3:3" hidden="1">
      <c r="C266" s="409"/>
    </row>
    <row r="267" spans="3:3" hidden="1">
      <c r="C267" s="409"/>
    </row>
    <row r="268" spans="3:3" hidden="1">
      <c r="C268" s="409"/>
    </row>
    <row r="269" spans="3:3" hidden="1">
      <c r="C269" s="409"/>
    </row>
    <row r="270" spans="3:3" hidden="1">
      <c r="C270" s="409"/>
    </row>
    <row r="271" spans="3:3" hidden="1">
      <c r="C271" s="409"/>
    </row>
    <row r="272" spans="3:3" hidden="1">
      <c r="C272" s="409"/>
    </row>
    <row r="273" spans="3:3" hidden="1">
      <c r="C273" s="409"/>
    </row>
    <row r="274" spans="3:3" hidden="1">
      <c r="C274" s="409"/>
    </row>
    <row r="275" spans="3:3" hidden="1">
      <c r="C275" s="409"/>
    </row>
    <row r="276" spans="3:3" hidden="1">
      <c r="C276" s="409"/>
    </row>
    <row r="277" spans="3:3" hidden="1">
      <c r="C277" s="409"/>
    </row>
    <row r="278" spans="3:3" hidden="1">
      <c r="C278" s="409"/>
    </row>
    <row r="279" spans="3:3" hidden="1">
      <c r="C279" s="409"/>
    </row>
    <row r="280" spans="3:3" hidden="1">
      <c r="C280" s="409"/>
    </row>
    <row r="281" spans="3:3" hidden="1">
      <c r="C281" s="409"/>
    </row>
    <row r="282" spans="3:3" hidden="1">
      <c r="C282" s="409"/>
    </row>
    <row r="283" spans="3:3" hidden="1">
      <c r="C283" s="409"/>
    </row>
    <row r="284" spans="3:3" hidden="1">
      <c r="C284" s="409"/>
    </row>
    <row r="285" spans="3:3" hidden="1">
      <c r="C285" s="409"/>
    </row>
    <row r="286" spans="3:3" hidden="1">
      <c r="C286" s="409"/>
    </row>
    <row r="287" spans="3:3" hidden="1">
      <c r="C287" s="409"/>
    </row>
    <row r="288" spans="3:3" hidden="1">
      <c r="C288" s="409"/>
    </row>
    <row r="289" spans="3:3" hidden="1">
      <c r="C289" s="409"/>
    </row>
    <row r="290" spans="3:3" hidden="1">
      <c r="C290" s="409"/>
    </row>
    <row r="291" spans="3:3" hidden="1">
      <c r="C291" s="409"/>
    </row>
    <row r="292" spans="3:3" hidden="1">
      <c r="C292" s="409"/>
    </row>
    <row r="293" spans="3:3" hidden="1">
      <c r="C293" s="409"/>
    </row>
    <row r="294" spans="3:3" hidden="1">
      <c r="C294" s="409"/>
    </row>
    <row r="295" spans="3:3" hidden="1">
      <c r="C295" s="409"/>
    </row>
    <row r="296" spans="3:3" hidden="1">
      <c r="C296" s="409"/>
    </row>
    <row r="297" spans="3:3" hidden="1">
      <c r="C297" s="409"/>
    </row>
    <row r="298" spans="3:3" hidden="1">
      <c r="C298" s="409"/>
    </row>
    <row r="299" spans="3:3" hidden="1">
      <c r="C299" s="409"/>
    </row>
    <row r="300" spans="3:3" hidden="1">
      <c r="C300" s="409"/>
    </row>
    <row r="301" spans="3:3" hidden="1">
      <c r="C301" s="409"/>
    </row>
    <row r="302" spans="3:3" hidden="1">
      <c r="C302" s="409"/>
    </row>
    <row r="303" spans="3:3" hidden="1">
      <c r="C303" s="409"/>
    </row>
    <row r="304" spans="3:3" hidden="1">
      <c r="C304" s="409"/>
    </row>
    <row r="305" spans="3:3" hidden="1">
      <c r="C305" s="409"/>
    </row>
    <row r="306" spans="3:3" hidden="1">
      <c r="C306" s="409"/>
    </row>
    <row r="307" spans="3:3" hidden="1">
      <c r="C307" s="409"/>
    </row>
    <row r="308" spans="3:3" hidden="1">
      <c r="C308" s="409"/>
    </row>
    <row r="309" spans="3:3" hidden="1">
      <c r="C309" s="409"/>
    </row>
    <row r="310" spans="3:3" hidden="1">
      <c r="C310" s="409"/>
    </row>
    <row r="311" spans="3:3" hidden="1">
      <c r="C311" s="409"/>
    </row>
    <row r="312" spans="3:3" hidden="1">
      <c r="C312" s="409"/>
    </row>
    <row r="313" spans="3:3" hidden="1">
      <c r="C313" s="409"/>
    </row>
    <row r="314" spans="3:3" hidden="1">
      <c r="C314" s="409"/>
    </row>
    <row r="315" spans="3:3" hidden="1">
      <c r="C315" s="409"/>
    </row>
    <row r="316" spans="3:3" hidden="1">
      <c r="C316" s="409"/>
    </row>
    <row r="317" spans="3:3" hidden="1">
      <c r="C317" s="409"/>
    </row>
    <row r="318" spans="3:3" hidden="1">
      <c r="C318" s="409"/>
    </row>
    <row r="319" spans="3:3" hidden="1">
      <c r="C319" s="409"/>
    </row>
    <row r="320" spans="3:3" hidden="1">
      <c r="C320" s="409"/>
    </row>
    <row r="321" spans="3:3" hidden="1">
      <c r="C321" s="409"/>
    </row>
    <row r="322" spans="3:3" hidden="1">
      <c r="C322" s="409"/>
    </row>
    <row r="323" spans="3:3" hidden="1">
      <c r="C323" s="409"/>
    </row>
    <row r="324" spans="3:3" hidden="1">
      <c r="C324" s="409"/>
    </row>
    <row r="325" spans="3:3" hidden="1">
      <c r="C325" s="409"/>
    </row>
    <row r="326" spans="3:3" hidden="1">
      <c r="C326" s="409"/>
    </row>
    <row r="327" spans="3:3" hidden="1">
      <c r="C327" s="409"/>
    </row>
    <row r="328" spans="3:3" hidden="1">
      <c r="C328" s="409"/>
    </row>
    <row r="329" spans="3:3" hidden="1">
      <c r="C329" s="409"/>
    </row>
    <row r="330" spans="3:3" hidden="1">
      <c r="C330" s="409"/>
    </row>
    <row r="331" spans="3:3" hidden="1">
      <c r="C331" s="409"/>
    </row>
    <row r="332" spans="3:3" hidden="1">
      <c r="C332" s="409"/>
    </row>
    <row r="333" spans="3:3" hidden="1">
      <c r="C333" s="409"/>
    </row>
    <row r="334" spans="3:3" hidden="1">
      <c r="C334" s="409"/>
    </row>
    <row r="335" spans="3:3" hidden="1">
      <c r="C335" s="409"/>
    </row>
    <row r="336" spans="3:3" hidden="1">
      <c r="C336" s="409"/>
    </row>
    <row r="337" spans="3:3" hidden="1">
      <c r="C337" s="409"/>
    </row>
    <row r="338" spans="3:3" hidden="1">
      <c r="C338" s="409"/>
    </row>
    <row r="339" spans="3:3" hidden="1">
      <c r="C339" s="409"/>
    </row>
    <row r="340" spans="3:3" hidden="1">
      <c r="C340" s="409"/>
    </row>
    <row r="341" spans="3:3" hidden="1">
      <c r="C341" s="409"/>
    </row>
    <row r="342" spans="3:3" hidden="1">
      <c r="C342" s="409"/>
    </row>
    <row r="343" spans="3:3" hidden="1">
      <c r="C343" s="409"/>
    </row>
    <row r="344" spans="3:3" hidden="1">
      <c r="C344" s="409"/>
    </row>
    <row r="345" spans="3:3" hidden="1">
      <c r="C345" s="409"/>
    </row>
    <row r="346" spans="3:3" hidden="1">
      <c r="C346" s="409"/>
    </row>
    <row r="347" spans="3:3" hidden="1">
      <c r="C347" s="409"/>
    </row>
    <row r="348" spans="3:3" hidden="1">
      <c r="C348" s="409"/>
    </row>
    <row r="349" spans="3:3" hidden="1">
      <c r="C349" s="409"/>
    </row>
    <row r="350" spans="3:3" hidden="1">
      <c r="C350" s="409"/>
    </row>
    <row r="351" spans="3:3" hidden="1">
      <c r="C351" s="409"/>
    </row>
    <row r="352" spans="3:3" hidden="1">
      <c r="C352" s="409"/>
    </row>
    <row r="353" spans="3:3" hidden="1">
      <c r="C353" s="409"/>
    </row>
    <row r="354" spans="3:3" hidden="1">
      <c r="C354" s="409"/>
    </row>
    <row r="355" spans="3:3" hidden="1">
      <c r="C355" s="409"/>
    </row>
    <row r="356" spans="3:3" hidden="1">
      <c r="C356" s="409"/>
    </row>
    <row r="357" spans="3:3" hidden="1">
      <c r="C357" s="409"/>
    </row>
    <row r="358" spans="3:3" hidden="1">
      <c r="C358" s="409"/>
    </row>
    <row r="359" spans="3:3" hidden="1">
      <c r="C359" s="409"/>
    </row>
    <row r="360" spans="3:3" hidden="1">
      <c r="C360" s="409"/>
    </row>
    <row r="361" spans="3:3" hidden="1">
      <c r="C361" s="409"/>
    </row>
    <row r="362" spans="3:3" hidden="1">
      <c r="C362" s="409"/>
    </row>
    <row r="363" spans="3:3" hidden="1">
      <c r="C363" s="409"/>
    </row>
    <row r="364" spans="3:3" hidden="1">
      <c r="C364" s="409"/>
    </row>
    <row r="365" spans="3:3" hidden="1">
      <c r="C365" s="409"/>
    </row>
    <row r="366" spans="3:3" hidden="1">
      <c r="C366" s="409"/>
    </row>
    <row r="367" spans="3:3" hidden="1">
      <c r="C367" s="409"/>
    </row>
    <row r="368" spans="3:3" hidden="1">
      <c r="C368" s="409"/>
    </row>
    <row r="369" spans="3:3" hidden="1">
      <c r="C369" s="409"/>
    </row>
    <row r="370" spans="3:3" hidden="1">
      <c r="C370" s="409"/>
    </row>
    <row r="371" spans="3:3" hidden="1">
      <c r="C371" s="409"/>
    </row>
    <row r="372" spans="3:3" hidden="1">
      <c r="C372" s="409"/>
    </row>
    <row r="373" spans="3:3" hidden="1">
      <c r="C373" s="409"/>
    </row>
    <row r="374" spans="3:3" hidden="1">
      <c r="C374" s="409"/>
    </row>
    <row r="375" spans="3:3" hidden="1">
      <c r="C375" s="409"/>
    </row>
    <row r="376" spans="3:3" hidden="1">
      <c r="C376" s="409"/>
    </row>
    <row r="377" spans="3:3" hidden="1">
      <c r="C377" s="409"/>
    </row>
    <row r="378" spans="3:3" hidden="1">
      <c r="C378" s="409"/>
    </row>
    <row r="379" spans="3:3" hidden="1">
      <c r="C379" s="409"/>
    </row>
    <row r="380" spans="3:3" hidden="1">
      <c r="C380" s="409"/>
    </row>
    <row r="381" spans="3:3" hidden="1">
      <c r="C381" s="409"/>
    </row>
    <row r="382" spans="3:3" hidden="1">
      <c r="C382" s="409"/>
    </row>
    <row r="383" spans="3:3" hidden="1">
      <c r="C383" s="409"/>
    </row>
    <row r="384" spans="3:3" hidden="1">
      <c r="C384" s="409"/>
    </row>
    <row r="385" spans="3:3" hidden="1">
      <c r="C385" s="409"/>
    </row>
    <row r="386" spans="3:3" hidden="1">
      <c r="C386" s="409"/>
    </row>
    <row r="387" spans="3:3" hidden="1">
      <c r="C387" s="409"/>
    </row>
    <row r="388" spans="3:3" hidden="1">
      <c r="C388" s="409"/>
    </row>
    <row r="389" spans="3:3" hidden="1">
      <c r="C389" s="409"/>
    </row>
    <row r="390" spans="3:3" hidden="1">
      <c r="C390" s="409"/>
    </row>
    <row r="391" spans="3:3" hidden="1">
      <c r="C391" s="409"/>
    </row>
    <row r="392" spans="3:3" hidden="1">
      <c r="C392" s="409"/>
    </row>
    <row r="393" spans="3:3" hidden="1">
      <c r="C393" s="409"/>
    </row>
    <row r="394" spans="3:3" hidden="1">
      <c r="C394" s="409"/>
    </row>
    <row r="395" spans="3:3" hidden="1">
      <c r="C395" s="409"/>
    </row>
    <row r="396" spans="3:3" hidden="1">
      <c r="C396" s="409"/>
    </row>
    <row r="397" spans="3:3" hidden="1">
      <c r="C397" s="409"/>
    </row>
    <row r="398" spans="3:3" hidden="1">
      <c r="C398" s="409"/>
    </row>
    <row r="399" spans="3:3" hidden="1">
      <c r="C399" s="409"/>
    </row>
    <row r="400" spans="3:3" hidden="1">
      <c r="C400" s="409"/>
    </row>
    <row r="401" spans="3:3" hidden="1">
      <c r="C401" s="409"/>
    </row>
    <row r="402" spans="3:3" hidden="1">
      <c r="C402" s="409"/>
    </row>
    <row r="403" spans="3:3" hidden="1">
      <c r="C403" s="409"/>
    </row>
    <row r="404" spans="3:3" hidden="1">
      <c r="C404" s="409"/>
    </row>
    <row r="405" spans="3:3" hidden="1">
      <c r="C405" s="409"/>
    </row>
    <row r="406" spans="3:3" hidden="1">
      <c r="C406" s="409"/>
    </row>
    <row r="407" spans="3:3" hidden="1">
      <c r="C407" s="409"/>
    </row>
    <row r="408" spans="3:3" hidden="1">
      <c r="C408" s="409"/>
    </row>
    <row r="409" spans="3:3" hidden="1">
      <c r="C409" s="409"/>
    </row>
    <row r="410" spans="3:3" hidden="1">
      <c r="C410" s="409"/>
    </row>
    <row r="411" spans="3:3" hidden="1">
      <c r="C411" s="409"/>
    </row>
    <row r="412" spans="3:3" hidden="1">
      <c r="C412" s="409"/>
    </row>
    <row r="413" spans="3:3" hidden="1">
      <c r="C413" s="409"/>
    </row>
    <row r="414" spans="3:3" hidden="1">
      <c r="C414" s="409"/>
    </row>
    <row r="415" spans="3:3" hidden="1">
      <c r="C415" s="409"/>
    </row>
    <row r="416" spans="3:3" hidden="1">
      <c r="C416" s="409"/>
    </row>
    <row r="417" spans="3:3" hidden="1">
      <c r="C417" s="409"/>
    </row>
    <row r="418" spans="3:3" hidden="1">
      <c r="C418" s="409"/>
    </row>
    <row r="419" spans="3:3" hidden="1">
      <c r="C419" s="409"/>
    </row>
    <row r="420" spans="3:3" hidden="1">
      <c r="C420" s="409"/>
    </row>
    <row r="421" spans="3:3" hidden="1">
      <c r="C421" s="409"/>
    </row>
    <row r="422" spans="3:3" hidden="1">
      <c r="C422" s="409"/>
    </row>
    <row r="423" spans="3:3" hidden="1">
      <c r="C423" s="409"/>
    </row>
    <row r="424" spans="3:3" hidden="1">
      <c r="C424" s="409"/>
    </row>
    <row r="425" spans="3:3" hidden="1">
      <c r="C425" s="409"/>
    </row>
    <row r="426" spans="3:3" hidden="1">
      <c r="C426" s="409"/>
    </row>
    <row r="427" spans="3:3" hidden="1">
      <c r="C427" s="409"/>
    </row>
    <row r="428" spans="3:3" hidden="1">
      <c r="C428" s="409"/>
    </row>
    <row r="429" spans="3:3" hidden="1">
      <c r="C429" s="409"/>
    </row>
    <row r="430" spans="3:3" hidden="1">
      <c r="C430" s="409"/>
    </row>
    <row r="431" spans="3:3" hidden="1">
      <c r="C431" s="409"/>
    </row>
    <row r="432" spans="3:3" hidden="1">
      <c r="C432" s="409"/>
    </row>
    <row r="433" spans="3:3" hidden="1">
      <c r="C433" s="409"/>
    </row>
    <row r="434" spans="3:3" hidden="1">
      <c r="C434" s="409"/>
    </row>
    <row r="435" spans="3:3" hidden="1">
      <c r="C435" s="409"/>
    </row>
    <row r="436" spans="3:3" hidden="1">
      <c r="C436" s="409"/>
    </row>
    <row r="437" spans="3:3" hidden="1">
      <c r="C437" s="409"/>
    </row>
    <row r="438" spans="3:3" hidden="1">
      <c r="C438" s="409"/>
    </row>
    <row r="439" spans="3:3" hidden="1">
      <c r="C439" s="409"/>
    </row>
    <row r="440" spans="3:3" hidden="1">
      <c r="C440" s="409"/>
    </row>
    <row r="441" spans="3:3" hidden="1">
      <c r="C441" s="409"/>
    </row>
    <row r="442" spans="3:3" hidden="1">
      <c r="C442" s="409"/>
    </row>
    <row r="443" spans="3:3" hidden="1">
      <c r="C443" s="409"/>
    </row>
    <row r="444" spans="3:3" hidden="1">
      <c r="C444" s="409"/>
    </row>
    <row r="445" spans="3:3" hidden="1">
      <c r="C445" s="409"/>
    </row>
    <row r="446" spans="3:3" hidden="1">
      <c r="C446" s="409"/>
    </row>
    <row r="447" spans="3:3" hidden="1">
      <c r="C447" s="409"/>
    </row>
    <row r="448" spans="3:3" hidden="1">
      <c r="C448" s="409"/>
    </row>
    <row r="449" spans="3:3" hidden="1">
      <c r="C449" s="409"/>
    </row>
    <row r="450" spans="3:3" hidden="1">
      <c r="C450" s="409"/>
    </row>
    <row r="451" spans="3:3" hidden="1">
      <c r="C451" s="409"/>
    </row>
    <row r="452" spans="3:3" hidden="1">
      <c r="C452" s="409"/>
    </row>
    <row r="453" spans="3:3" hidden="1">
      <c r="C453" s="409"/>
    </row>
    <row r="454" spans="3:3" hidden="1">
      <c r="C454" s="409"/>
    </row>
    <row r="455" spans="3:3" hidden="1">
      <c r="C455" s="409"/>
    </row>
    <row r="456" spans="3:3" hidden="1">
      <c r="C456" s="409"/>
    </row>
    <row r="457" spans="3:3" hidden="1">
      <c r="C457" s="409"/>
    </row>
    <row r="458" spans="3:3" hidden="1">
      <c r="C458" s="409"/>
    </row>
    <row r="459" spans="3:3" hidden="1">
      <c r="C459" s="409"/>
    </row>
    <row r="460" spans="3:3" hidden="1">
      <c r="C460" s="409"/>
    </row>
    <row r="461" spans="3:3" hidden="1">
      <c r="C461" s="409"/>
    </row>
    <row r="462" spans="3:3" hidden="1">
      <c r="C462" s="409"/>
    </row>
    <row r="463" spans="3:3" hidden="1">
      <c r="C463" s="409"/>
    </row>
    <row r="464" spans="3:3" hidden="1">
      <c r="C464" s="409"/>
    </row>
    <row r="465" spans="3:3" hidden="1">
      <c r="C465" s="409"/>
    </row>
    <row r="466" spans="3:3" hidden="1">
      <c r="C466" s="409"/>
    </row>
    <row r="467" spans="3:3" hidden="1">
      <c r="C467" s="409"/>
    </row>
    <row r="468" spans="3:3" hidden="1">
      <c r="C468" s="409"/>
    </row>
    <row r="469" spans="3:3" hidden="1">
      <c r="C469" s="409"/>
    </row>
    <row r="470" spans="3:3" hidden="1">
      <c r="C470" s="409"/>
    </row>
    <row r="471" spans="3:3" hidden="1">
      <c r="C471" s="409"/>
    </row>
    <row r="472" spans="3:3" hidden="1">
      <c r="C472" s="409"/>
    </row>
    <row r="473" spans="3:3" hidden="1">
      <c r="C473" s="409"/>
    </row>
    <row r="474" spans="3:3" hidden="1">
      <c r="C474" s="409"/>
    </row>
    <row r="475" spans="3:3" hidden="1">
      <c r="C475" s="409"/>
    </row>
    <row r="476" spans="3:3" hidden="1">
      <c r="C476" s="409"/>
    </row>
    <row r="477" spans="3:3" hidden="1">
      <c r="C477" s="409"/>
    </row>
    <row r="478" spans="3:3" hidden="1">
      <c r="C478" s="409"/>
    </row>
    <row r="479" spans="3:3" hidden="1">
      <c r="C479" s="409"/>
    </row>
    <row r="480" spans="3:3" hidden="1">
      <c r="C480" s="409"/>
    </row>
    <row r="481" spans="3:3" hidden="1">
      <c r="C481" s="409"/>
    </row>
    <row r="482" spans="3:3" hidden="1">
      <c r="C482" s="409"/>
    </row>
    <row r="483" spans="3:3" hidden="1">
      <c r="C483" s="409"/>
    </row>
    <row r="484" spans="3:3" hidden="1">
      <c r="C484" s="409"/>
    </row>
    <row r="485" spans="3:3" hidden="1">
      <c r="C485" s="409"/>
    </row>
    <row r="486" spans="3:3" hidden="1">
      <c r="C486" s="409"/>
    </row>
    <row r="487" spans="3:3" hidden="1">
      <c r="C487" s="409"/>
    </row>
    <row r="488" spans="3:3" hidden="1">
      <c r="C488" s="409"/>
    </row>
    <row r="489" spans="3:3" hidden="1">
      <c r="C489" s="409"/>
    </row>
    <row r="490" spans="3:3" hidden="1">
      <c r="C490" s="409"/>
    </row>
    <row r="491" spans="3:3" hidden="1">
      <c r="C491" s="409"/>
    </row>
    <row r="492" spans="3:3" hidden="1">
      <c r="C492" s="409"/>
    </row>
    <row r="493" spans="3:3" hidden="1">
      <c r="C493" s="409"/>
    </row>
    <row r="494" spans="3:3" hidden="1">
      <c r="C494" s="409"/>
    </row>
    <row r="495" spans="3:3" hidden="1">
      <c r="C495" s="409"/>
    </row>
    <row r="496" spans="3:3" hidden="1">
      <c r="C496" s="409"/>
    </row>
    <row r="497" spans="3:3" hidden="1">
      <c r="C497" s="409"/>
    </row>
    <row r="498" spans="3:3" hidden="1">
      <c r="C498" s="409"/>
    </row>
    <row r="499" spans="3:3" hidden="1">
      <c r="C499" s="409"/>
    </row>
    <row r="500" spans="3:3" hidden="1">
      <c r="C500" s="409"/>
    </row>
    <row r="501" spans="3:3" hidden="1">
      <c r="C501" s="409"/>
    </row>
    <row r="502" spans="3:3" hidden="1">
      <c r="C502" s="409"/>
    </row>
    <row r="503" spans="3:3" hidden="1">
      <c r="C503" s="409"/>
    </row>
    <row r="504" spans="3:3" hidden="1">
      <c r="C504" s="409"/>
    </row>
    <row r="505" spans="3:3" hidden="1">
      <c r="C505" s="409"/>
    </row>
    <row r="506" spans="3:3" hidden="1">
      <c r="C506" s="409"/>
    </row>
    <row r="507" spans="3:3" hidden="1">
      <c r="C507" s="409"/>
    </row>
    <row r="508" spans="3:3" hidden="1">
      <c r="C508" s="409"/>
    </row>
    <row r="509" spans="3:3" hidden="1">
      <c r="C509" s="409"/>
    </row>
    <row r="510" spans="3:3" hidden="1">
      <c r="C510" s="409"/>
    </row>
    <row r="511" spans="3:3" hidden="1">
      <c r="C511" s="409"/>
    </row>
    <row r="512" spans="3:3" hidden="1">
      <c r="C512" s="409"/>
    </row>
    <row r="513" spans="3:3" hidden="1">
      <c r="C513" s="409"/>
    </row>
    <row r="514" spans="3:3" hidden="1">
      <c r="C514" s="409"/>
    </row>
    <row r="515" spans="3:3" hidden="1">
      <c r="C515" s="409"/>
    </row>
    <row r="516" spans="3:3" hidden="1">
      <c r="C516" s="409"/>
    </row>
    <row r="517" spans="3:3" hidden="1">
      <c r="C517" s="409"/>
    </row>
    <row r="518" spans="3:3" hidden="1">
      <c r="C518" s="409"/>
    </row>
    <row r="519" spans="3:3" hidden="1">
      <c r="C519" s="409"/>
    </row>
    <row r="520" spans="3:3" hidden="1">
      <c r="C520" s="409"/>
    </row>
    <row r="521" spans="3:3" hidden="1">
      <c r="C521" s="409"/>
    </row>
    <row r="522" spans="3:3" hidden="1">
      <c r="C522" s="409"/>
    </row>
    <row r="523" spans="3:3" hidden="1">
      <c r="C523" s="409"/>
    </row>
    <row r="524" spans="3:3" hidden="1">
      <c r="C524" s="409"/>
    </row>
    <row r="525" spans="3:3" hidden="1">
      <c r="C525" s="409"/>
    </row>
    <row r="526" spans="3:3" hidden="1">
      <c r="C526" s="409"/>
    </row>
    <row r="527" spans="3:3" hidden="1">
      <c r="C527" s="409"/>
    </row>
    <row r="528" spans="3:3" hidden="1">
      <c r="C528" s="409"/>
    </row>
    <row r="529" spans="3:3" hidden="1">
      <c r="C529" s="409"/>
    </row>
    <row r="530" spans="3:3" hidden="1">
      <c r="C530" s="409"/>
    </row>
    <row r="531" spans="3:3" hidden="1">
      <c r="C531" s="409"/>
    </row>
    <row r="532" spans="3:3" hidden="1">
      <c r="C532" s="409"/>
    </row>
    <row r="533" spans="3:3" hidden="1">
      <c r="C533" s="409"/>
    </row>
    <row r="534" spans="3:3" hidden="1">
      <c r="C534" s="409"/>
    </row>
    <row r="535" spans="3:3" hidden="1">
      <c r="C535" s="409"/>
    </row>
    <row r="536" spans="3:3" hidden="1">
      <c r="C536" s="409"/>
    </row>
    <row r="537" spans="3:3" hidden="1">
      <c r="C537" s="409"/>
    </row>
    <row r="538" spans="3:3" hidden="1">
      <c r="C538" s="409"/>
    </row>
    <row r="539" spans="3:3" hidden="1">
      <c r="C539" s="409"/>
    </row>
    <row r="540" spans="3:3" hidden="1">
      <c r="C540" s="409"/>
    </row>
    <row r="541" spans="3:3" hidden="1">
      <c r="C541" s="409"/>
    </row>
    <row r="542" spans="3:3" hidden="1">
      <c r="C542" s="409"/>
    </row>
    <row r="543" spans="3:3" hidden="1">
      <c r="C543" s="409"/>
    </row>
    <row r="544" spans="3:3" hidden="1">
      <c r="C544" s="409"/>
    </row>
    <row r="545" spans="3:3" hidden="1">
      <c r="C545" s="409"/>
    </row>
    <row r="546" spans="3:3" hidden="1">
      <c r="C546" s="409"/>
    </row>
    <row r="547" spans="3:3" hidden="1">
      <c r="C547" s="409"/>
    </row>
    <row r="548" spans="3:3" hidden="1">
      <c r="C548" s="409"/>
    </row>
    <row r="549" spans="3:3" hidden="1">
      <c r="C549" s="409"/>
    </row>
    <row r="550" spans="3:3" hidden="1">
      <c r="C550" s="409"/>
    </row>
    <row r="551" spans="3:3" hidden="1">
      <c r="C551" s="409"/>
    </row>
    <row r="552" spans="3:3" hidden="1">
      <c r="C552" s="409"/>
    </row>
    <row r="553" spans="3:3" hidden="1">
      <c r="C553" s="409"/>
    </row>
    <row r="554" spans="3:3" hidden="1">
      <c r="C554" s="409"/>
    </row>
    <row r="555" spans="3:3" hidden="1">
      <c r="C555" s="409"/>
    </row>
    <row r="556" spans="3:3" hidden="1">
      <c r="C556" s="409"/>
    </row>
    <row r="557" spans="3:3" hidden="1">
      <c r="C557" s="409"/>
    </row>
    <row r="558" spans="3:3" hidden="1">
      <c r="C558" s="409"/>
    </row>
    <row r="559" spans="3:3" hidden="1">
      <c r="C559" s="409"/>
    </row>
    <row r="560" spans="3:3" hidden="1">
      <c r="C560" s="409"/>
    </row>
    <row r="561" spans="3:3" hidden="1">
      <c r="C561" s="409"/>
    </row>
    <row r="562" spans="3:3" hidden="1">
      <c r="C562" s="409"/>
    </row>
    <row r="563" spans="3:3" hidden="1">
      <c r="C563" s="409"/>
    </row>
    <row r="564" spans="3:3" hidden="1">
      <c r="C564" s="409"/>
    </row>
    <row r="565" spans="3:3" hidden="1">
      <c r="C565" s="409"/>
    </row>
    <row r="566" spans="3:3" hidden="1">
      <c r="C566" s="409"/>
    </row>
    <row r="567" spans="3:3" hidden="1">
      <c r="C567" s="409"/>
    </row>
    <row r="568" spans="3:3" hidden="1">
      <c r="C568" s="409"/>
    </row>
    <row r="569" spans="3:3" hidden="1">
      <c r="C569" s="409"/>
    </row>
    <row r="570" spans="3:3" hidden="1">
      <c r="C570" s="409"/>
    </row>
    <row r="571" spans="3:3" hidden="1">
      <c r="C571" s="409"/>
    </row>
    <row r="572" spans="3:3" hidden="1">
      <c r="C572" s="409"/>
    </row>
    <row r="573" spans="3:3" hidden="1">
      <c r="C573" s="409"/>
    </row>
    <row r="574" spans="3:3" hidden="1">
      <c r="C574" s="409"/>
    </row>
    <row r="575" spans="3:3" hidden="1">
      <c r="C575" s="409"/>
    </row>
    <row r="576" spans="3:3" hidden="1">
      <c r="C576" s="409"/>
    </row>
    <row r="577" spans="3:3" hidden="1">
      <c r="C577" s="409"/>
    </row>
    <row r="578" spans="3:3" hidden="1">
      <c r="C578" s="409"/>
    </row>
    <row r="579" spans="3:3" hidden="1"/>
    <row r="580" spans="3:3" hidden="1"/>
    <row r="581" spans="3:3" hidden="1"/>
    <row r="582" spans="3:3" hidden="1"/>
    <row r="583" spans="3:3" hidden="1"/>
    <row r="584" spans="3:3" hidden="1"/>
    <row r="585" spans="3:3" hidden="1"/>
    <row r="586" spans="3:3" hidden="1"/>
    <row r="587" spans="3:3" hidden="1"/>
    <row r="588" spans="3:3" hidden="1"/>
    <row r="589" spans="3:3" hidden="1"/>
    <row r="590" spans="3:3" hidden="1"/>
    <row r="591" spans="3:3" hidden="1"/>
    <row r="592" spans="3:3"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row r="652"/>
    <row r="653"/>
    <row r="654"/>
    <row r="655"/>
    <row r="656"/>
    <row r="657"/>
    <row r="658"/>
    <row r="659"/>
    <row r="660"/>
    <row r="661"/>
    <row r="662"/>
    <row r="663"/>
    <row r="664"/>
    <row r="665"/>
  </sheetData>
  <sheetProtection algorithmName="SHA-512" hashValue="uHzKiQpn0DLAmTQAkFMpMxLMcNJ/MnGRAd7+T66rpkR4zbWDDMC01XfiqFnhTUjCt2XVdTV20ls9T4vgQ8ZuPw==" saltValue="TrdoyZtQlJbXC4vELlRYCQ==" spinCount="100000" sheet="1" objects="1" scenarios="1"/>
  <mergeCells count="5">
    <mergeCell ref="O27:Q27"/>
    <mergeCell ref="A28:C28"/>
    <mergeCell ref="A27:C27"/>
    <mergeCell ref="H27:J27"/>
    <mergeCell ref="V27:X27"/>
  </mergeCells>
  <phoneticPr fontId="0" type="noConversion"/>
  <conditionalFormatting sqref="Z3:AA3">
    <cfRule type="expression" dxfId="24" priority="1" stopIfTrue="1">
      <formula>AND(State&lt;&gt;"Missouri",State&lt;&gt;"Louisiana",State&lt;&gt;"Wisconsin")</formula>
    </cfRule>
  </conditionalFormatting>
  <pageMargins left="0.5" right="0.5" top="1.25" bottom="0.6" header="0.5" footer="0.33"/>
  <pageSetup fitToHeight="0" orientation="landscape" r:id="rId1"/>
  <headerFooter alignWithMargins="0">
    <oddHeader>&amp;CState of Georgia_x000D_Disproportionate Share Hospital (DSH) Examination Survey Part I_x000D_For State DSH Year 2021</oddHeader>
    <oddFooter>&amp;L6.01&amp;CProperty of Myers and Stauffer LC&amp;RPage &amp;P</oddFooter>
  </headerFooter>
  <rowBreaks count="1" manualBreakCount="1">
    <brk id="12"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P119"/>
  <sheetViews>
    <sheetView showGridLines="0" zoomScale="85" zoomScaleNormal="85" workbookViewId="0"/>
  </sheetViews>
  <sheetFormatPr defaultColWidth="0" defaultRowHeight="12.75" zeroHeight="1"/>
  <cols>
    <col min="1" max="1" width="6.6640625" style="96" customWidth="1"/>
    <col min="2" max="2" width="13.1640625" style="96" customWidth="1"/>
    <col min="3" max="3" width="25.5" style="96" customWidth="1"/>
    <col min="4" max="4" width="8.6640625" style="96" customWidth="1"/>
    <col min="5" max="5" width="22" style="96" customWidth="1"/>
    <col min="6" max="6" width="18.83203125" style="96" customWidth="1"/>
    <col min="7" max="7" width="24.33203125" style="96" customWidth="1"/>
    <col min="8" max="8" width="9.33203125" style="96" customWidth="1"/>
    <col min="9" max="9" width="19.83203125" style="96" customWidth="1"/>
    <col min="10" max="10" width="21.5" style="96" customWidth="1"/>
    <col min="11" max="13" width="9.33203125" style="96" customWidth="1"/>
    <col min="14" max="14" width="2.1640625" style="96" hidden="1" customWidth="1"/>
    <col min="15" max="15" width="10.5" style="96" hidden="1" customWidth="1"/>
    <col min="16" max="16" width="3.5" style="96" customWidth="1"/>
    <col min="17" max="16384" width="9.33203125" style="96" hidden="1"/>
  </cols>
  <sheetData>
    <row r="1" spans="1:15" s="86" customFormat="1">
      <c r="A1" s="83"/>
      <c r="B1" s="83"/>
      <c r="C1" s="83"/>
      <c r="D1" s="83"/>
      <c r="E1" s="84"/>
      <c r="F1" s="85"/>
      <c r="G1" s="85"/>
      <c r="O1" s="308"/>
    </row>
    <row r="2" spans="1:15" s="86" customFormat="1">
      <c r="A2" s="87" t="s">
        <v>184</v>
      </c>
      <c r="B2" s="88"/>
      <c r="C2" s="88"/>
      <c r="D2" s="88"/>
      <c r="E2" s="88"/>
      <c r="F2" s="88"/>
      <c r="G2" s="88"/>
      <c r="H2" s="88"/>
      <c r="I2" s="88"/>
      <c r="J2" s="88"/>
      <c r="K2" s="88"/>
      <c r="L2" s="88"/>
      <c r="M2" s="88"/>
      <c r="O2" s="308"/>
    </row>
    <row r="3" spans="1:15" s="86" customFormat="1">
      <c r="A3" s="83"/>
      <c r="B3" s="83"/>
      <c r="C3" s="83"/>
      <c r="D3" s="83"/>
      <c r="E3" s="89"/>
      <c r="F3" s="85"/>
      <c r="G3" s="85"/>
      <c r="O3" s="308"/>
    </row>
    <row r="4" spans="1:15" s="86" customFormat="1">
      <c r="A4" s="90" t="s">
        <v>185</v>
      </c>
      <c r="B4" s="90"/>
      <c r="C4" s="90"/>
      <c r="D4" s="90"/>
      <c r="E4" s="90"/>
      <c r="F4" s="90"/>
      <c r="G4" s="90"/>
      <c r="H4" s="90"/>
      <c r="I4" s="90"/>
      <c r="J4" s="90"/>
      <c r="K4" s="90"/>
      <c r="L4" s="90"/>
      <c r="M4" s="90"/>
      <c r="O4" s="308"/>
    </row>
    <row r="5" spans="1:15" s="92" customFormat="1">
      <c r="A5" s="91"/>
      <c r="B5" s="91"/>
      <c r="C5" s="91"/>
      <c r="D5" s="91"/>
      <c r="E5" s="91"/>
      <c r="F5" s="91"/>
      <c r="G5" s="91"/>
      <c r="O5" s="308"/>
    </row>
    <row r="6" spans="1:15" s="86" customFormat="1" ht="18.75" customHeight="1">
      <c r="A6" s="93">
        <v>1</v>
      </c>
      <c r="B6" s="94" t="s">
        <v>28</v>
      </c>
      <c r="C6" s="94"/>
      <c r="D6" s="94"/>
      <c r="E6" s="478" t="str">
        <f>HOSPITALNAME_ADJ</f>
        <v>SELECT HOSPITAL NAME</v>
      </c>
      <c r="F6" s="479"/>
      <c r="G6" s="480"/>
      <c r="O6" s="308"/>
    </row>
    <row r="7" spans="1:15" s="86" customFormat="1" ht="5.25" customHeight="1">
      <c r="A7" s="83"/>
      <c r="B7" s="94"/>
      <c r="C7" s="94"/>
      <c r="D7" s="94"/>
      <c r="E7" s="95"/>
      <c r="F7" s="94"/>
      <c r="G7" s="94"/>
      <c r="O7" s="308"/>
    </row>
    <row r="8" spans="1:15" s="86" customFormat="1" ht="17.25" customHeight="1">
      <c r="A8" s="93">
        <v>2</v>
      </c>
      <c r="B8" s="94" t="str">
        <f>IF(State="Missouri","Missouri Medicaid Provider Number:","Medicaid Provider Number:")</f>
        <v>Medicaid Provider Number:</v>
      </c>
      <c r="C8" s="94"/>
      <c r="D8" s="94"/>
      <c r="E8" s="111" t="str">
        <f>McaidNum_ADJ</f>
        <v>M'Caid #</v>
      </c>
      <c r="F8" s="96"/>
      <c r="G8" s="94"/>
      <c r="O8" s="308"/>
    </row>
    <row r="9" spans="1:15" s="86" customFormat="1" ht="6" customHeight="1">
      <c r="A9" s="94"/>
      <c r="B9" s="94"/>
      <c r="C9" s="94"/>
      <c r="D9" s="94"/>
      <c r="E9" s="96"/>
      <c r="F9" s="96"/>
      <c r="G9" s="96"/>
      <c r="O9" s="308"/>
    </row>
    <row r="10" spans="1:15" s="86" customFormat="1" ht="8.25" customHeight="1">
      <c r="A10" s="94"/>
      <c r="B10" s="94"/>
      <c r="C10" s="94"/>
      <c r="D10" s="94"/>
      <c r="E10" s="95"/>
      <c r="F10" s="96"/>
      <c r="G10" s="97"/>
      <c r="O10" s="308"/>
    </row>
    <row r="11" spans="1:15" s="86" customFormat="1" ht="18" customHeight="1">
      <c r="A11" s="93">
        <v>3</v>
      </c>
      <c r="B11" s="94" t="s">
        <v>1</v>
      </c>
      <c r="C11" s="94"/>
      <c r="D11" s="94"/>
      <c r="E11" s="111" t="str">
        <f>McareNum_ADJ</f>
        <v>M'care #</v>
      </c>
      <c r="F11" s="96"/>
      <c r="G11" s="97"/>
      <c r="O11" s="308"/>
    </row>
    <row r="12" spans="1:15" s="86" customFormat="1">
      <c r="A12" s="94"/>
      <c r="B12" s="94"/>
      <c r="C12" s="94"/>
      <c r="D12" s="94"/>
      <c r="E12" s="95"/>
      <c r="F12" s="97"/>
      <c r="G12" s="97"/>
      <c r="O12" s="308"/>
    </row>
    <row r="13" spans="1:15" s="86" customFormat="1" hidden="1">
      <c r="A13" s="310"/>
      <c r="B13" s="310"/>
      <c r="C13" s="310"/>
      <c r="D13" s="310"/>
      <c r="E13" s="312" t="s">
        <v>416</v>
      </c>
      <c r="F13" s="313"/>
      <c r="G13" s="313" t="s">
        <v>450</v>
      </c>
      <c r="H13" s="308"/>
      <c r="I13" s="308"/>
      <c r="J13" s="308"/>
      <c r="K13" s="308"/>
      <c r="L13" s="308"/>
      <c r="M13" s="308"/>
      <c r="N13" s="308"/>
      <c r="O13" s="308"/>
    </row>
    <row r="14" spans="1:15" s="86" customFormat="1" ht="18" customHeight="1">
      <c r="A14" s="93">
        <v>4</v>
      </c>
      <c r="B14" s="94" t="s">
        <v>160</v>
      </c>
      <c r="C14" s="94"/>
      <c r="D14" s="83" t="s">
        <v>161</v>
      </c>
      <c r="E14" s="332">
        <v>44013</v>
      </c>
      <c r="F14" s="98" t="s">
        <v>162</v>
      </c>
      <c r="G14" s="332">
        <v>44377</v>
      </c>
      <c r="O14" s="308" t="s">
        <v>907</v>
      </c>
    </row>
    <row r="15" spans="1:15">
      <c r="O15" s="281"/>
    </row>
    <row r="16" spans="1:15" ht="48" customHeight="1">
      <c r="B16" s="489" t="str">
        <f>CONCATENATE("Based on the hospital's projections, the above named hospital does not anticipate having uncompensated cost of care for Medicaid and the uninsured eligible for an interim DSH payment for SFY ",YEAR($G$14),".  Therefore, this hospital elects not to receive an interim DSH payment for SFY ",YEAR($G$14),".")</f>
        <v>Based on the hospital's projections, the above named hospital does not anticipate having uncompensated cost of care for Medicaid and the uninsured eligible for an interim DSH payment for SFY 2021.  Therefore, this hospital elects not to receive an interim DSH payment for SFY 2021.</v>
      </c>
      <c r="C16" s="489"/>
      <c r="D16" s="489"/>
      <c r="E16" s="489"/>
      <c r="F16" s="489"/>
      <c r="G16" s="489"/>
      <c r="H16" s="489"/>
      <c r="I16" s="489"/>
      <c r="J16" s="489"/>
      <c r="K16" s="489"/>
      <c r="L16" s="489"/>
      <c r="O16" s="281"/>
    </row>
    <row r="17" spans="1:15">
      <c r="B17" s="108"/>
      <c r="C17" s="108"/>
      <c r="D17" s="108"/>
      <c r="E17" s="108"/>
      <c r="F17" s="108"/>
      <c r="G17" s="108"/>
      <c r="O17" s="281"/>
    </row>
    <row r="18" spans="1:15">
      <c r="A18" s="93">
        <v>5</v>
      </c>
      <c r="B18" s="109" t="str">
        <f>CONCATENATE("Waive interim DSH payment for SFY ",YEAR(DSH_Payment_Year_End),"?")</f>
        <v>Waive interim DSH payment for SFY 2021?</v>
      </c>
      <c r="C18" s="108"/>
      <c r="D18" s="108"/>
      <c r="E18" s="108"/>
      <c r="F18" s="108"/>
      <c r="G18" s="347"/>
      <c r="O18" s="308" t="s">
        <v>908</v>
      </c>
    </row>
    <row r="19" spans="1:15">
      <c r="O19" s="281"/>
    </row>
    <row r="20" spans="1:15" ht="33.6" customHeight="1">
      <c r="B20" s="488" t="str">
        <f>IF(AND(State="Louisiana",Louisiana_Pool="Small Rural"),CONCATENATE("Even if your hospital chooses to waive receipt of a SFY ",YEAR(DSH_Payment_Year_End)," DSH payment, you are still required to submit the required UCC surveys and supporting documentation."),IF(AND(State="Louisiana",Louisiana_Pool="Act 540"),CONCATENATE("Even if your hospital chooses to waive receipt of a SFY ",YEAR(DSH_Payment_Year_End)," DSH payment, you are still required to complete and submit the required UCC surveys and supporting documentation for Act 540 reporting purposes."),""))</f>
        <v/>
      </c>
      <c r="C20" s="488"/>
      <c r="D20" s="488"/>
      <c r="E20" s="488"/>
      <c r="F20" s="488"/>
      <c r="G20" s="488"/>
      <c r="H20" s="488"/>
      <c r="I20" s="488"/>
      <c r="J20" s="488"/>
      <c r="O20" s="281"/>
    </row>
    <row r="21" spans="1:15" ht="16.5" hidden="1" customHeight="1">
      <c r="A21" s="289"/>
      <c r="B21" s="314"/>
      <c r="C21" s="314"/>
      <c r="D21" s="314"/>
      <c r="E21" s="314"/>
      <c r="F21" s="314"/>
      <c r="G21" s="314"/>
      <c r="H21" s="314"/>
      <c r="I21" s="314"/>
      <c r="J21" s="315" t="s">
        <v>451</v>
      </c>
      <c r="K21" s="289"/>
      <c r="L21" s="289"/>
      <c r="M21" s="289"/>
      <c r="N21" s="289"/>
      <c r="O21" s="289"/>
    </row>
    <row r="22" spans="1:15" s="99" customFormat="1">
      <c r="A22" s="90" t="s">
        <v>170</v>
      </c>
      <c r="B22" s="90"/>
      <c r="C22" s="90"/>
      <c r="D22" s="90"/>
      <c r="E22" s="90"/>
      <c r="F22" s="90"/>
      <c r="G22" s="90"/>
      <c r="H22" s="90"/>
      <c r="I22" s="90"/>
      <c r="J22" s="90"/>
      <c r="K22" s="90"/>
      <c r="L22" s="90"/>
      <c r="M22" s="90"/>
      <c r="O22" s="308"/>
    </row>
    <row r="23" spans="1:15" s="102" customFormat="1" ht="39.75" customHeight="1" thickBot="1">
      <c r="A23" s="112" t="s">
        <v>186</v>
      </c>
      <c r="B23" s="112" t="s">
        <v>187</v>
      </c>
      <c r="C23" s="53"/>
      <c r="D23" s="53"/>
      <c r="E23" s="100"/>
      <c r="F23" s="53"/>
      <c r="G23" s="53"/>
      <c r="H23" s="53"/>
      <c r="I23" s="53"/>
      <c r="J23" s="101" t="str">
        <f>CONCATENATE("Cost Report Year (", TEXT(MAX(FYB_1_ADJ,FYB_2_ADJ,FYB_3_ADJ),"mm/dd/yy"), " - ", TEXT(MAX(FYE_1_ADJ,FYE_2_ADJ,FYE_3_ADJ),"mm/dd/yy"),")")</f>
        <v>Cost Report Year (01/00/00 - 01/00/00)</v>
      </c>
      <c r="K23" s="53"/>
      <c r="L23" s="53"/>
      <c r="M23" s="53"/>
      <c r="O23" s="309"/>
    </row>
    <row r="24" spans="1:15" s="102" customFormat="1" ht="41.25" customHeight="1">
      <c r="A24" s="53"/>
      <c r="B24" s="484" t="str">
        <f>IF(State="Missouri",MO_MIUR,MIUR)</f>
        <v>If you selected "Yes" above, you must fill out the days below.  CMS requires that the Department submit the MIUR for each hospital in the state that receives a Medicaid payment.  This information is necessary for the accurate reporting of the MIUR and may affect future federal funding.</v>
      </c>
      <c r="C24" s="484"/>
      <c r="D24" s="484"/>
      <c r="E24" s="484"/>
      <c r="F24" s="484"/>
      <c r="G24" s="484"/>
      <c r="H24" s="484"/>
      <c r="I24" s="53"/>
      <c r="J24" s="53"/>
      <c r="K24" s="53"/>
      <c r="L24" s="53"/>
      <c r="M24" s="53"/>
      <c r="O24" s="309"/>
    </row>
    <row r="25" spans="1:15" s="102" customFormat="1" ht="4.5" customHeight="1">
      <c r="A25" s="53"/>
      <c r="B25" s="53"/>
      <c r="C25" s="53"/>
      <c r="D25" s="53"/>
      <c r="E25" s="100"/>
      <c r="F25" s="53"/>
      <c r="G25" s="53"/>
      <c r="H25" s="53"/>
      <c r="I25" s="53"/>
      <c r="J25" s="53"/>
      <c r="K25" s="53"/>
      <c r="L25" s="53"/>
      <c r="M25" s="53"/>
      <c r="O25" s="309"/>
    </row>
    <row r="26" spans="1:15" s="102" customFormat="1" ht="17.25" customHeight="1">
      <c r="A26" s="93">
        <v>6</v>
      </c>
      <c r="B26" s="103" t="str">
        <f>IF(State="Missouri","Missouri Total Paid Medicaid FFS Days ","Total Paid Medicaid FFS Days ")</f>
        <v xml:space="preserve">Total Paid Medicaid FFS Days </v>
      </c>
      <c r="C26" s="103"/>
      <c r="D26" s="104"/>
      <c r="E26" s="55"/>
      <c r="F26" s="105"/>
      <c r="G26" s="103"/>
      <c r="H26" s="103"/>
      <c r="I26" s="103"/>
      <c r="J26" s="348"/>
      <c r="K26" s="53"/>
      <c r="L26" s="53"/>
      <c r="M26" s="53"/>
      <c r="O26" s="308" t="s">
        <v>909</v>
      </c>
    </row>
    <row r="27" spans="1:15" s="102" customFormat="1" ht="17.25" customHeight="1">
      <c r="A27" s="93">
        <v>7</v>
      </c>
      <c r="B27" s="103" t="str">
        <f>IF(State="Missouri","Missouri Total Paid Medicaid Managed Care Days ","Total Paid Medicaid Managed Care Days ")</f>
        <v xml:space="preserve">Total Paid Medicaid Managed Care Days </v>
      </c>
      <c r="C27" s="103"/>
      <c r="D27" s="104"/>
      <c r="E27" s="55"/>
      <c r="F27" s="105"/>
      <c r="G27" s="103"/>
      <c r="H27" s="103"/>
      <c r="I27" s="103"/>
      <c r="J27" s="348"/>
      <c r="K27" s="53"/>
      <c r="L27" s="53"/>
      <c r="M27" s="53"/>
      <c r="O27" s="308" t="s">
        <v>910</v>
      </c>
    </row>
    <row r="28" spans="1:15" s="102" customFormat="1" ht="17.25" customHeight="1">
      <c r="A28" s="93">
        <v>8</v>
      </c>
      <c r="B28" s="103" t="str">
        <f>IF(State="Missouri","Missouri Total Paid Medicaid FFS Crossover Days ","Total Medicaid FFS Crossover Days (Not Paid in Full or Partially by Medicare)")</f>
        <v>Total Medicaid FFS Crossover Days (Not Paid in Full or Partially by Medicare)</v>
      </c>
      <c r="C28" s="103"/>
      <c r="D28" s="103"/>
      <c r="E28" s="106"/>
      <c r="F28" s="103"/>
      <c r="G28" s="103"/>
      <c r="H28" s="103"/>
      <c r="I28" s="103"/>
      <c r="J28" s="348"/>
      <c r="K28" s="53"/>
      <c r="L28" s="53"/>
      <c r="M28" s="53"/>
      <c r="O28" s="308" t="s">
        <v>911</v>
      </c>
    </row>
    <row r="29" spans="1:15" s="102" customFormat="1" ht="17.25" customHeight="1">
      <c r="A29" s="93">
        <v>9</v>
      </c>
      <c r="B29" s="103" t="str">
        <f>IF(State="Missouri","Missouri Other Medicaid Eligible Days (No Medicaid Payment)",IF(State="Wisconsin","Other Medicaid Eligible Days (Not Paid in Full byThird Party Insurance, Partially Paid by Medicaid)","Other Medicaid )Eligible Days (No Medicaid Payment)"))</f>
        <v>Other Medicaid )Eligible Days (No Medicaid Payment)</v>
      </c>
      <c r="C29" s="103"/>
      <c r="D29" s="103"/>
      <c r="E29" s="106"/>
      <c r="F29" s="103"/>
      <c r="G29" s="103"/>
      <c r="H29" s="103"/>
      <c r="I29" s="103"/>
      <c r="J29" s="348"/>
      <c r="K29" s="53"/>
      <c r="L29" s="53"/>
      <c r="M29" s="53"/>
      <c r="O29" s="308" t="s">
        <v>912</v>
      </c>
    </row>
    <row r="30" spans="1:15" s="102" customFormat="1" ht="17.25" customHeight="1">
      <c r="A30" s="93">
        <v>10</v>
      </c>
      <c r="B30" s="103" t="str">
        <f>IF(State="Wisconsin","Out-of-State Paid Medicaid Days (Include FFS and Medicaid Managed Care)","Out-of-State Paid Medicaid Days  (Include FFS, Medicaid Managed Care, FFS Crossover, and Other Eligible)")</f>
        <v>Out-of-State Paid Medicaid Days  (Include FFS, Medicaid Managed Care, FFS Crossover, and Other Eligible)</v>
      </c>
      <c r="C30" s="103"/>
      <c r="D30" s="103"/>
      <c r="E30" s="106"/>
      <c r="F30" s="103"/>
      <c r="G30" s="103"/>
      <c r="H30" s="103"/>
      <c r="I30" s="103"/>
      <c r="J30" s="348"/>
      <c r="K30" s="53"/>
      <c r="L30" s="53"/>
      <c r="M30" s="53"/>
      <c r="O30" s="308" t="s">
        <v>913</v>
      </c>
    </row>
    <row r="31" spans="1:15" s="107" customFormat="1" ht="17.25" customHeight="1">
      <c r="A31" s="93">
        <v>11</v>
      </c>
      <c r="B31" s="482" t="s">
        <v>165</v>
      </c>
      <c r="C31" s="482"/>
      <c r="D31" s="482"/>
      <c r="E31" s="482"/>
      <c r="F31" s="482"/>
      <c r="G31" s="482"/>
      <c r="H31" s="482"/>
      <c r="I31" s="483"/>
      <c r="J31" s="348"/>
      <c r="O31" s="308" t="s">
        <v>914</v>
      </c>
    </row>
    <row r="32" spans="1:15" s="107" customFormat="1" ht="17.25" customHeight="1">
      <c r="A32" s="93">
        <v>12</v>
      </c>
      <c r="B32" s="482" t="s">
        <v>166</v>
      </c>
      <c r="C32" s="482"/>
      <c r="D32" s="482"/>
      <c r="E32" s="482"/>
      <c r="F32" s="482"/>
      <c r="G32" s="482"/>
      <c r="H32" s="482"/>
      <c r="I32" s="483"/>
      <c r="J32" s="348"/>
      <c r="O32" s="308" t="s">
        <v>915</v>
      </c>
    </row>
    <row r="33" spans="1:15" s="99" customFormat="1" ht="17.25" customHeight="1">
      <c r="A33" s="93">
        <v>13</v>
      </c>
      <c r="B33" s="482" t="str">
        <f>IF(State="Missouri","Unreconciled Medicaid Hospital Days (Primary Medicaid Days including Out-of-State less Cost Report Total) (please include explanation on Variance tab)","Unreconciled Medicaid Hospital Days (Primary Medicaid Days including Out-of-State less Cost Report Total) (please include explanation with submission)")</f>
        <v>Unreconciled Medicaid Hospital Days (Primary Medicaid Days including Out-of-State less Cost Report Total) (please include explanation with submission)</v>
      </c>
      <c r="C33" s="482"/>
      <c r="D33" s="482"/>
      <c r="E33" s="482"/>
      <c r="F33" s="482"/>
      <c r="G33" s="482"/>
      <c r="H33" s="482"/>
      <c r="I33" s="483"/>
      <c r="J33" s="333">
        <f>J26+J27+J30-J32</f>
        <v>0</v>
      </c>
      <c r="O33" s="308" t="s">
        <v>916</v>
      </c>
    </row>
    <row r="34" spans="1:15" s="78" customFormat="1" ht="12" customHeight="1">
      <c r="A34" s="81"/>
      <c r="B34" s="113"/>
      <c r="C34" s="113"/>
      <c r="D34" s="113"/>
      <c r="E34" s="113"/>
      <c r="F34" s="113"/>
      <c r="G34" s="113"/>
      <c r="H34" s="113"/>
      <c r="I34" s="114"/>
      <c r="J34" s="115"/>
      <c r="O34" s="311"/>
    </row>
    <row r="35" spans="1:15" s="78" customFormat="1">
      <c r="J35" s="113"/>
      <c r="O35" s="311"/>
    </row>
    <row r="36" spans="1:15" s="78" customFormat="1">
      <c r="A36" s="79" t="str">
        <f>IF(State="Missouri","Missouri Medicaid Inpatient Utilization Rate (MIUR) Calculation","Medicaid Inpatient Utilization Rate (MIUR) Calculation")</f>
        <v>Medicaid Inpatient Utilization Rate (MIUR) Calculation</v>
      </c>
      <c r="B36" s="79"/>
      <c r="C36" s="79"/>
      <c r="D36" s="79"/>
      <c r="E36" s="79"/>
      <c r="F36" s="79"/>
      <c r="G36" s="79"/>
      <c r="H36" s="79"/>
      <c r="I36" s="79"/>
      <c r="J36" s="79"/>
      <c r="K36" s="79"/>
      <c r="L36" s="79"/>
      <c r="M36" s="79"/>
      <c r="O36" s="311"/>
    </row>
    <row r="37" spans="1:15" s="78" customFormat="1">
      <c r="J37" s="116"/>
      <c r="O37" s="311"/>
    </row>
    <row r="38" spans="1:15" s="80" customFormat="1" ht="18" customHeight="1">
      <c r="A38" s="93">
        <v>14</v>
      </c>
      <c r="B38" s="118" t="s">
        <v>167</v>
      </c>
      <c r="C38" s="119"/>
      <c r="D38" s="119"/>
      <c r="E38" s="80" t="s">
        <v>171</v>
      </c>
      <c r="J38" s="334">
        <f>J26+J27+J28+J29+J30</f>
        <v>0</v>
      </c>
      <c r="O38" s="308" t="s">
        <v>917</v>
      </c>
    </row>
    <row r="39" spans="1:15" s="80" customFormat="1" ht="18" customHeight="1" thickBot="1">
      <c r="A39" s="93">
        <v>15</v>
      </c>
      <c r="B39" s="118" t="s">
        <v>168</v>
      </c>
      <c r="C39" s="119"/>
      <c r="D39" s="119"/>
      <c r="E39" s="80" t="s">
        <v>172</v>
      </c>
      <c r="J39" s="334">
        <f>J31</f>
        <v>0</v>
      </c>
      <c r="O39" s="308" t="s">
        <v>918</v>
      </c>
    </row>
    <row r="40" spans="1:15" s="80" customFormat="1" ht="18" customHeight="1" thickBot="1">
      <c r="A40" s="93">
        <v>16</v>
      </c>
      <c r="B40" s="118" t="s">
        <v>169</v>
      </c>
      <c r="C40" s="119"/>
      <c r="D40" s="119"/>
      <c r="E40" s="81" t="s">
        <v>173</v>
      </c>
      <c r="J40" s="335">
        <f>IF(J39&gt;0,ROUND(J38/J39,4),0)</f>
        <v>0</v>
      </c>
      <c r="O40" s="308" t="s">
        <v>919</v>
      </c>
    </row>
    <row r="41" spans="1:15" s="78" customFormat="1" ht="9.75" customHeight="1">
      <c r="C41" s="477"/>
      <c r="D41" s="477"/>
      <c r="E41" s="117"/>
      <c r="J41" s="116"/>
      <c r="O41" s="311"/>
    </row>
    <row r="42" spans="1:15" s="78" customFormat="1">
      <c r="A42" s="79" t="str">
        <f>IF(State="Missouri","Missouri DSH OB Qualifying Information","DSH Qualifying Information")</f>
        <v>DSH Qualifying Information</v>
      </c>
      <c r="B42" s="79"/>
      <c r="C42" s="79"/>
      <c r="D42" s="79"/>
      <c r="E42" s="79"/>
      <c r="F42" s="79"/>
      <c r="G42" s="79"/>
      <c r="H42" s="79"/>
      <c r="I42" s="79"/>
      <c r="J42" s="79"/>
      <c r="K42" s="79"/>
      <c r="L42" s="79"/>
      <c r="M42" s="79"/>
      <c r="O42" s="311"/>
    </row>
    <row r="43" spans="1:15" s="78" customFormat="1" ht="9.75" customHeight="1">
      <c r="C43" s="191"/>
      <c r="D43" s="191"/>
      <c r="E43" s="117"/>
      <c r="J43" s="116"/>
      <c r="O43" s="311"/>
    </row>
    <row r="44" spans="1:15" s="78" customFormat="1">
      <c r="A44" s="112" t="s">
        <v>186</v>
      </c>
      <c r="B44" s="112" t="s">
        <v>201</v>
      </c>
      <c r="C44" s="112"/>
      <c r="D44" s="112"/>
      <c r="E44" s="112"/>
      <c r="F44" s="112"/>
      <c r="G44" s="112"/>
      <c r="H44" s="112"/>
      <c r="I44" s="112"/>
      <c r="J44" s="112"/>
      <c r="K44" s="112"/>
      <c r="L44" s="112"/>
      <c r="M44" s="112"/>
      <c r="N44" s="112"/>
      <c r="O44" s="311"/>
    </row>
    <row r="45" spans="1:15" s="78" customFormat="1">
      <c r="B45" s="193" t="s">
        <v>202</v>
      </c>
      <c r="C45" s="191"/>
      <c r="D45" s="191"/>
      <c r="E45" s="117"/>
      <c r="J45" s="116"/>
      <c r="O45" s="311"/>
    </row>
    <row r="46" spans="1:15" s="78" customFormat="1" ht="39" thickBot="1">
      <c r="B46" s="192" t="s">
        <v>176</v>
      </c>
      <c r="C46" s="191"/>
      <c r="D46" s="191"/>
      <c r="E46" s="117"/>
      <c r="J46" s="101" t="str">
        <f>CONCATENATE("*Interim DSH Payment Year (", TEXT(DSH_Payment_Year_Begin,"mm/dd/yy"), " - ", TEXT(DSH_Payment_Year_End,"mm/dd/yy"),")")</f>
        <v>*Interim DSH Payment Year (07/01/20 - 06/30/21)</v>
      </c>
      <c r="O46" s="311"/>
    </row>
    <row r="47" spans="1:15" s="78" customFormat="1">
      <c r="A47" s="93">
        <v>17</v>
      </c>
      <c r="B47" s="78" t="s">
        <v>191</v>
      </c>
      <c r="C47" s="191"/>
      <c r="D47" s="191"/>
      <c r="E47" s="117"/>
      <c r="J47" s="347"/>
      <c r="O47" s="308" t="s">
        <v>920</v>
      </c>
    </row>
    <row r="48" spans="1:15" s="78" customFormat="1">
      <c r="A48" s="93"/>
      <c r="B48" s="78" t="s">
        <v>78</v>
      </c>
      <c r="C48" s="191"/>
      <c r="D48" s="191"/>
      <c r="E48" s="117"/>
      <c r="J48" s="116"/>
      <c r="O48" s="311"/>
    </row>
    <row r="49" spans="1:15" s="78" customFormat="1">
      <c r="A49" s="93"/>
      <c r="B49" s="78" t="s">
        <v>26</v>
      </c>
      <c r="C49" s="191"/>
      <c r="D49" s="191"/>
      <c r="E49" s="117"/>
      <c r="J49" s="116"/>
      <c r="O49" s="311"/>
    </row>
    <row r="50" spans="1:15" s="78" customFormat="1">
      <c r="A50" s="93"/>
      <c r="B50" s="78" t="s">
        <v>156</v>
      </c>
      <c r="C50" s="191"/>
      <c r="D50" s="191"/>
      <c r="E50" s="117"/>
      <c r="J50" s="116"/>
      <c r="O50" s="311"/>
    </row>
    <row r="51" spans="1:15" s="78" customFormat="1">
      <c r="A51" s="93"/>
      <c r="C51" s="191"/>
      <c r="D51" s="191"/>
      <c r="E51" s="117"/>
      <c r="J51" s="116"/>
      <c r="O51" s="311"/>
    </row>
    <row r="52" spans="1:15" s="78" customFormat="1" hidden="1">
      <c r="A52" s="316"/>
      <c r="B52" s="311" t="s">
        <v>452</v>
      </c>
      <c r="C52" s="317"/>
      <c r="D52" s="317"/>
      <c r="E52" s="318"/>
      <c r="F52" s="311"/>
      <c r="G52" s="311"/>
      <c r="H52" s="311"/>
      <c r="I52" s="311"/>
      <c r="J52" s="319" t="s">
        <v>453</v>
      </c>
      <c r="K52" s="311"/>
      <c r="L52" s="311"/>
      <c r="M52" s="311"/>
      <c r="N52" s="311"/>
      <c r="O52" s="311"/>
    </row>
    <row r="53" spans="1:15" s="78" customFormat="1">
      <c r="A53" s="93"/>
      <c r="B53" s="78" t="s">
        <v>178</v>
      </c>
      <c r="C53" s="191"/>
      <c r="D53" s="191"/>
      <c r="E53" s="117"/>
      <c r="J53" s="116"/>
      <c r="O53" s="311"/>
    </row>
    <row r="54" spans="1:15" s="78" customFormat="1">
      <c r="A54" s="93"/>
      <c r="B54" s="485"/>
      <c r="C54" s="486"/>
      <c r="D54" s="486"/>
      <c r="E54" s="486"/>
      <c r="F54" s="486"/>
      <c r="G54" s="487"/>
      <c r="J54" s="116"/>
      <c r="O54" s="308" t="s">
        <v>921</v>
      </c>
    </row>
    <row r="55" spans="1:15" s="78" customFormat="1">
      <c r="A55" s="93"/>
      <c r="B55" s="485"/>
      <c r="C55" s="486"/>
      <c r="D55" s="486"/>
      <c r="E55" s="486"/>
      <c r="F55" s="486"/>
      <c r="G55" s="487"/>
      <c r="J55" s="116"/>
      <c r="O55" s="308" t="s">
        <v>922</v>
      </c>
    </row>
    <row r="56" spans="1:15" s="78" customFormat="1">
      <c r="A56" s="93"/>
      <c r="C56" s="191"/>
      <c r="D56" s="191"/>
      <c r="E56" s="117"/>
      <c r="J56" s="116"/>
      <c r="O56" s="311"/>
    </row>
    <row r="57" spans="1:15" s="78" customFormat="1">
      <c r="A57" s="93">
        <v>18</v>
      </c>
      <c r="B57" s="78" t="s">
        <v>177</v>
      </c>
      <c r="C57" s="191"/>
      <c r="D57" s="191"/>
      <c r="E57" s="117"/>
      <c r="J57" s="347"/>
      <c r="O57" s="308" t="s">
        <v>923</v>
      </c>
    </row>
    <row r="58" spans="1:15" s="78" customFormat="1">
      <c r="A58" s="93" t="s">
        <v>114</v>
      </c>
      <c r="B58" s="78" t="s">
        <v>138</v>
      </c>
      <c r="C58" s="191"/>
      <c r="D58" s="191"/>
      <c r="E58" s="117"/>
      <c r="J58" s="116"/>
      <c r="O58" s="311"/>
    </row>
    <row r="59" spans="1:15" s="78" customFormat="1">
      <c r="A59" s="93"/>
      <c r="C59" s="191"/>
      <c r="D59" s="191"/>
      <c r="E59" s="117"/>
      <c r="J59" s="116"/>
      <c r="O59" s="311"/>
    </row>
    <row r="60" spans="1:15" s="78" customFormat="1">
      <c r="A60" s="93">
        <v>19</v>
      </c>
      <c r="B60" s="78" t="s">
        <v>179</v>
      </c>
      <c r="C60" s="191"/>
      <c r="D60" s="191"/>
      <c r="E60" s="117"/>
      <c r="J60" s="347"/>
      <c r="O60" s="308" t="s">
        <v>924</v>
      </c>
    </row>
    <row r="61" spans="1:15" s="78" customFormat="1">
      <c r="A61" s="93"/>
      <c r="B61" s="78" t="s">
        <v>27</v>
      </c>
      <c r="C61" s="191"/>
      <c r="D61" s="191"/>
      <c r="E61" s="117"/>
      <c r="J61" s="116"/>
      <c r="O61" s="311"/>
    </row>
    <row r="62" spans="1:15" s="78" customFormat="1">
      <c r="A62" s="93"/>
      <c r="B62" s="78" t="s">
        <v>137</v>
      </c>
      <c r="C62" s="191"/>
      <c r="D62" s="191"/>
      <c r="E62" s="117"/>
      <c r="J62" s="116"/>
      <c r="O62" s="311"/>
    </row>
    <row r="63" spans="1:15" s="78" customFormat="1">
      <c r="A63" s="93"/>
      <c r="C63" s="191"/>
      <c r="D63" s="191"/>
      <c r="E63" s="117"/>
      <c r="J63" s="116"/>
      <c r="O63" s="311"/>
    </row>
    <row r="64" spans="1:15" s="78" customFormat="1">
      <c r="A64" s="93" t="s">
        <v>194</v>
      </c>
      <c r="B64" s="78" t="s">
        <v>180</v>
      </c>
      <c r="C64" s="191"/>
      <c r="D64" s="191"/>
      <c r="E64" s="117"/>
      <c r="J64" s="347"/>
      <c r="O64" s="308" t="s">
        <v>925</v>
      </c>
    </row>
    <row r="65" spans="1:15" s="78" customFormat="1">
      <c r="A65" s="93"/>
      <c r="C65" s="191"/>
      <c r="D65" s="191"/>
      <c r="E65" s="117"/>
      <c r="J65" s="116"/>
      <c r="O65" s="311"/>
    </row>
    <row r="66" spans="1:15" s="78" customFormat="1">
      <c r="A66" s="93" t="s">
        <v>195</v>
      </c>
      <c r="B66" s="78" t="s">
        <v>181</v>
      </c>
      <c r="C66" s="191"/>
      <c r="D66" s="191"/>
      <c r="E66" s="117"/>
      <c r="J66" s="349"/>
      <c r="O66" s="308" t="s">
        <v>926</v>
      </c>
    </row>
    <row r="67" spans="1:15" s="78" customFormat="1" ht="9.6" customHeight="1">
      <c r="A67" s="93"/>
      <c r="C67" s="455"/>
      <c r="D67" s="455"/>
      <c r="E67" s="117"/>
      <c r="J67" s="458"/>
      <c r="O67" s="308"/>
    </row>
    <row r="68" spans="1:15" s="78" customFormat="1">
      <c r="A68" s="79" t="s">
        <v>1315</v>
      </c>
      <c r="B68" s="79"/>
      <c r="C68" s="79"/>
      <c r="D68" s="79"/>
      <c r="E68" s="79"/>
      <c r="F68" s="79"/>
      <c r="G68" s="79"/>
      <c r="H68" s="79"/>
      <c r="I68" s="79"/>
      <c r="J68" s="79"/>
      <c r="K68" s="79"/>
      <c r="L68" s="79"/>
      <c r="M68" s="79"/>
      <c r="O68" s="308"/>
    </row>
    <row r="69" spans="1:15" s="78" customFormat="1" ht="7.9" customHeight="1">
      <c r="A69" s="459"/>
      <c r="B69" s="460"/>
      <c r="C69" s="460"/>
      <c r="D69" s="460"/>
      <c r="E69" s="460"/>
      <c r="F69" s="460"/>
      <c r="G69" s="460"/>
      <c r="H69" s="460"/>
      <c r="I69" s="460"/>
      <c r="J69" s="460"/>
      <c r="K69" s="460"/>
      <c r="L69" s="460"/>
      <c r="M69" s="460"/>
      <c r="O69" s="308"/>
    </row>
    <row r="70" spans="1:15" s="78" customFormat="1" ht="13.5" thickBot="1">
      <c r="A70" s="461" t="s">
        <v>1316</v>
      </c>
      <c r="B70" s="461"/>
      <c r="C70" s="461"/>
      <c r="D70" s="461"/>
      <c r="E70" s="461"/>
      <c r="F70" s="461"/>
      <c r="G70" s="461"/>
      <c r="H70" s="461"/>
      <c r="I70" s="461"/>
      <c r="J70" s="490" t="s">
        <v>217</v>
      </c>
      <c r="K70" s="461"/>
      <c r="L70" s="461"/>
      <c r="M70" s="461"/>
      <c r="O70" s="311"/>
    </row>
    <row r="71" spans="1:15" s="78" customFormat="1" ht="13.5" thickBot="1">
      <c r="A71" s="461"/>
      <c r="B71" s="461"/>
      <c r="C71" s="461"/>
      <c r="D71" s="461"/>
      <c r="E71" s="461"/>
      <c r="F71" s="461"/>
      <c r="G71" s="461"/>
      <c r="H71" s="461"/>
      <c r="I71" s="461"/>
      <c r="J71" s="490"/>
      <c r="K71" s="461"/>
      <c r="L71" s="461"/>
      <c r="M71" s="461"/>
      <c r="O71" s="311"/>
    </row>
    <row r="72" spans="1:15" s="78" customFormat="1" ht="13.5" thickBot="1">
      <c r="A72" s="461"/>
      <c r="B72" s="462" t="str">
        <f>CONCATENATE("In order to qualify for a SFY ",YEAR(DSH_Payment_Year_End)," DSH payment under the Supplemental DSH Program, please verify that your facility meets the criteria below, ")</f>
        <v xml:space="preserve">In order to qualify for a SFY 2021 DSH payment under the Supplemental DSH Program, please verify that your facility meets the criteria below, </v>
      </c>
      <c r="C72" s="461"/>
      <c r="D72" s="461"/>
      <c r="E72" s="461"/>
      <c r="F72" s="461"/>
      <c r="G72" s="461"/>
      <c r="H72" s="461"/>
      <c r="I72" s="461"/>
      <c r="J72" s="490"/>
      <c r="K72" s="461"/>
      <c r="L72" s="461"/>
      <c r="M72" s="461"/>
      <c r="O72" s="311"/>
    </row>
    <row r="73" spans="1:15" s="78" customFormat="1">
      <c r="A73" s="461"/>
      <c r="B73" s="463" t="s">
        <v>1317</v>
      </c>
      <c r="C73" s="461"/>
      <c r="D73" s="461"/>
      <c r="E73" s="461"/>
      <c r="F73" s="461"/>
      <c r="G73" s="461"/>
      <c r="H73" s="461"/>
      <c r="I73" s="461"/>
      <c r="J73" s="461"/>
      <c r="K73" s="461"/>
      <c r="L73" s="461"/>
      <c r="M73" s="461"/>
      <c r="O73" s="311"/>
    </row>
    <row r="74" spans="1:15" s="78" customFormat="1">
      <c r="A74" s="461"/>
      <c r="B74" s="461"/>
      <c r="C74" s="461"/>
      <c r="D74" s="461"/>
      <c r="E74" s="461"/>
      <c r="F74" s="461"/>
      <c r="G74" s="461"/>
      <c r="H74" s="461"/>
      <c r="I74" s="461"/>
      <c r="J74" s="461"/>
      <c r="K74" s="461"/>
      <c r="L74" s="461"/>
      <c r="M74" s="461"/>
      <c r="O74" s="311"/>
    </row>
    <row r="75" spans="1:15" s="78" customFormat="1">
      <c r="A75" s="93">
        <v>20</v>
      </c>
      <c r="B75" s="463" t="s">
        <v>1318</v>
      </c>
      <c r="C75" s="461"/>
      <c r="D75" s="461"/>
      <c r="E75" s="461"/>
      <c r="F75" s="461"/>
      <c r="G75" s="461"/>
      <c r="H75" s="461"/>
      <c r="I75" s="461"/>
      <c r="J75" s="347"/>
      <c r="K75" s="461"/>
      <c r="L75" s="461"/>
      <c r="M75" s="461"/>
      <c r="O75" s="311"/>
    </row>
    <row r="76" spans="1:15" s="78" customFormat="1" ht="7.15" customHeight="1">
      <c r="A76" s="461"/>
      <c r="B76" s="461"/>
      <c r="C76" s="461"/>
      <c r="D76" s="461"/>
      <c r="E76" s="461"/>
      <c r="F76" s="461"/>
      <c r="G76" s="461"/>
      <c r="H76" s="461"/>
      <c r="I76" s="461"/>
      <c r="J76" s="461"/>
      <c r="K76" s="461"/>
      <c r="L76" s="461"/>
      <c r="M76" s="461"/>
      <c r="O76" s="311"/>
    </row>
    <row r="77" spans="1:15">
      <c r="A77" s="378"/>
      <c r="B77" s="378"/>
      <c r="C77" s="378"/>
      <c r="D77" s="378"/>
      <c r="E77" s="378"/>
      <c r="F77" s="378"/>
      <c r="G77" s="378"/>
      <c r="H77" s="378"/>
      <c r="I77" s="378"/>
      <c r="J77" s="378"/>
      <c r="K77" s="378"/>
      <c r="L77" s="378"/>
      <c r="M77" s="378"/>
      <c r="O77" s="281"/>
    </row>
    <row r="78" spans="1:15">
      <c r="A78" s="79" t="s">
        <v>101</v>
      </c>
      <c r="B78" s="79"/>
      <c r="C78" s="79"/>
      <c r="D78" s="79"/>
      <c r="E78" s="79"/>
      <c r="F78" s="79"/>
      <c r="G78" s="79"/>
      <c r="H78" s="79"/>
      <c r="I78" s="79"/>
      <c r="J78" s="79"/>
      <c r="K78" s="79"/>
      <c r="L78" s="79"/>
      <c r="M78" s="79"/>
      <c r="O78" s="281"/>
    </row>
    <row r="79" spans="1:15">
      <c r="A79" s="378"/>
      <c r="B79" s="108"/>
      <c r="C79" s="108"/>
      <c r="D79" s="108"/>
      <c r="E79" s="108"/>
      <c r="F79" s="108"/>
      <c r="G79" s="108"/>
      <c r="H79" s="378"/>
      <c r="I79" s="378"/>
      <c r="J79" s="378"/>
      <c r="K79" s="378"/>
      <c r="L79" s="378"/>
      <c r="M79" s="378"/>
      <c r="O79" s="281"/>
    </row>
    <row r="80" spans="1:15" ht="70.5" customHeight="1">
      <c r="A80" s="378"/>
      <c r="B80" s="481" t="str">
        <f>IF(State="Missouri",MO_OptOut,OptOut)</f>
        <v>The information provided above is true and accurate to the best of our ability, and supported by the financial and other records of the hospital.  I understand that a hospital that does not receive an interim DSH payment for a SFY will not be included in the independent DSH examination related to that SFY and will not be eligible for final DSH examination payment adjustments related to that SFY.</v>
      </c>
      <c r="C80" s="481"/>
      <c r="D80" s="481"/>
      <c r="E80" s="481"/>
      <c r="F80" s="481"/>
      <c r="G80" s="481"/>
      <c r="H80" s="378"/>
      <c r="I80" s="378"/>
      <c r="J80" s="378"/>
      <c r="K80" s="378"/>
      <c r="L80" s="378"/>
      <c r="M80" s="378"/>
      <c r="O80" s="281"/>
    </row>
    <row r="81" spans="1:15">
      <c r="O81" s="281"/>
    </row>
    <row r="82" spans="1:15">
      <c r="O82" s="281"/>
    </row>
    <row r="83" spans="1:15">
      <c r="O83" s="281"/>
    </row>
    <row r="84" spans="1:15">
      <c r="O84" s="281"/>
    </row>
    <row r="85" spans="1:15">
      <c r="O85" s="281"/>
    </row>
    <row r="86" spans="1:15">
      <c r="O86" s="281"/>
    </row>
    <row r="87" spans="1:15" hidden="1">
      <c r="A87" s="281"/>
      <c r="B87" s="281" t="s">
        <v>454</v>
      </c>
      <c r="C87" s="281"/>
      <c r="D87" s="281"/>
      <c r="E87" s="281"/>
      <c r="F87" s="281"/>
      <c r="G87" s="281" t="s">
        <v>455</v>
      </c>
      <c r="H87" s="281"/>
      <c r="I87" s="281"/>
      <c r="J87" s="281"/>
      <c r="K87" s="281"/>
      <c r="L87" s="281"/>
      <c r="M87" s="281"/>
      <c r="N87" s="281"/>
      <c r="O87" s="281"/>
    </row>
    <row r="88" spans="1:15">
      <c r="B88" s="337"/>
      <c r="C88" s="82"/>
      <c r="D88" s="82"/>
      <c r="E88" s="82"/>
      <c r="F88" s="110"/>
      <c r="G88" s="336"/>
      <c r="O88" s="308" t="s">
        <v>927</v>
      </c>
    </row>
    <row r="89" spans="1:15">
      <c r="B89" s="96" t="s">
        <v>163</v>
      </c>
      <c r="G89" s="96" t="s">
        <v>14</v>
      </c>
      <c r="O89" s="281"/>
    </row>
    <row r="90" spans="1:15">
      <c r="O90" s="281"/>
    </row>
    <row r="91" spans="1:15">
      <c r="O91" s="281"/>
    </row>
    <row r="92" spans="1:15">
      <c r="B92" s="337"/>
      <c r="C92" s="82"/>
      <c r="D92" s="82"/>
      <c r="E92" s="82"/>
      <c r="O92" s="308" t="s">
        <v>928</v>
      </c>
    </row>
    <row r="93" spans="1:15">
      <c r="B93" s="96" t="s">
        <v>164</v>
      </c>
      <c r="O93" s="281"/>
    </row>
    <row r="94" spans="1:15">
      <c r="O94" s="281"/>
    </row>
    <row r="95" spans="1:15">
      <c r="O95" s="281"/>
    </row>
    <row r="96" spans="1:15">
      <c r="B96" s="337"/>
      <c r="C96" s="82"/>
      <c r="D96" s="82"/>
      <c r="E96" s="82"/>
      <c r="O96" s="308" t="s">
        <v>929</v>
      </c>
    </row>
    <row r="97" spans="2:2">
      <c r="B97" s="96" t="s">
        <v>22</v>
      </c>
    </row>
    <row r="98" spans="2:2"/>
    <row r="99" spans="2:2"/>
    <row r="100" spans="2:2"/>
    <row r="101" spans="2:2"/>
    <row r="102" spans="2:2"/>
    <row r="103" spans="2:2"/>
    <row r="104" spans="2:2"/>
    <row r="105" spans="2:2"/>
    <row r="106" spans="2:2"/>
    <row r="107" spans="2:2"/>
    <row r="108" spans="2:2"/>
    <row r="109" spans="2:2"/>
    <row r="110" spans="2:2"/>
    <row r="111" spans="2:2"/>
    <row r="112" spans="2:2"/>
    <row r="113"/>
    <row r="114"/>
    <row r="115"/>
    <row r="116"/>
    <row r="117"/>
    <row r="118"/>
    <row r="119"/>
  </sheetData>
  <sheetProtection algorithmName="SHA-512" hashValue="mGDRtPw6VeYv7F+Zpxg90/NhczasI5Kc1IFUjZJhj2WwidwnVZbZ/fOVNIKWTdpUTUkW74Sy0QteyN+JOcXFrQ==" saltValue="mz1BeZX58OsHX6h7xc7V/A==" spinCount="100000" sheet="1" objects="1" scenarios="1" formatCells="0"/>
  <mergeCells count="12">
    <mergeCell ref="C41:D41"/>
    <mergeCell ref="E6:G6"/>
    <mergeCell ref="B80:G80"/>
    <mergeCell ref="B31:I31"/>
    <mergeCell ref="B32:I32"/>
    <mergeCell ref="B33:I33"/>
    <mergeCell ref="B24:H24"/>
    <mergeCell ref="B54:G54"/>
    <mergeCell ref="B55:G55"/>
    <mergeCell ref="B20:J20"/>
    <mergeCell ref="B16:L16"/>
    <mergeCell ref="J70:J72"/>
  </mergeCells>
  <conditionalFormatting sqref="J26:J33 J47 B54:G55 J57 J60 J64 J66:J67">
    <cfRule type="expression" dxfId="23" priority="5" stopIfTrue="1">
      <formula>$G$18="No"</formula>
    </cfRule>
  </conditionalFormatting>
  <conditionalFormatting sqref="J75">
    <cfRule type="expression" dxfId="22" priority="4" stopIfTrue="1">
      <formula>$G$18="No"</formula>
    </cfRule>
  </conditionalFormatting>
  <conditionalFormatting sqref="J75">
    <cfRule type="expression" dxfId="21" priority="3" stopIfTrue="1">
      <formula>$G$17="No"</formula>
    </cfRule>
  </conditionalFormatting>
  <conditionalFormatting sqref="A68:M77">
    <cfRule type="expression" dxfId="20" priority="2">
      <formula>State&lt;&gt;"Wisconsin"</formula>
    </cfRule>
  </conditionalFormatting>
  <conditionalFormatting sqref="A68:XFD77">
    <cfRule type="expression" dxfId="19" priority="1">
      <formula>State&lt;&gt;"Wisconsin"</formula>
    </cfRule>
  </conditionalFormatting>
  <dataValidations count="2">
    <dataValidation type="list" allowBlank="1" showInputMessage="1" showErrorMessage="1" sqref="G18 J47 J57 J60 J64">
      <formula1>"Yes,No"</formula1>
    </dataValidation>
    <dataValidation type="list" allowBlank="1" showInputMessage="1" showErrorMessage="1" sqref="J75">
      <formula1>"Yes,No,N/A"</formula1>
    </dataValidation>
  </dataValidations>
  <pageMargins left="0.7" right="0.7" top="0.75" bottom="0.75" header="0.3" footer="0.3"/>
  <pageSetup scale="48" orientation="portrait" verticalDpi="1200" r:id="rId1"/>
  <headerFooter>
    <oddHeader>&amp;CState of Georgia_x000D_Disproportionate Share Hospital (DSH) Examination Survey Part I_x000D_For State DSH Year 2021</oddHeader>
    <oddFooter>&amp;L6.01&amp;CProperty of Myers and Stauffer LC&amp;RPage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249977111117893"/>
  </sheetPr>
  <dimension ref="A1:T219"/>
  <sheetViews>
    <sheetView showGridLines="0" zoomScale="85" zoomScaleNormal="85" workbookViewId="0">
      <selection activeCell="D123" sqref="D123"/>
    </sheetView>
  </sheetViews>
  <sheetFormatPr defaultColWidth="0" defaultRowHeight="12" customHeight="1" zeroHeight="1"/>
  <cols>
    <col min="1" max="2" width="8.83203125" customWidth="1"/>
    <col min="3" max="3" width="13.5" customWidth="1"/>
    <col min="4" max="4" width="9.83203125" customWidth="1"/>
    <col min="5" max="7" width="8.83203125" customWidth="1"/>
    <col min="8" max="8" width="9.5" customWidth="1"/>
    <col min="9" max="9" width="10.5" customWidth="1"/>
    <col min="10" max="10" width="20.5" customWidth="1"/>
    <col min="11" max="11" width="5.5" customWidth="1"/>
    <col min="12" max="12" width="16.33203125" customWidth="1"/>
    <col min="13" max="13" width="13.1640625" customWidth="1"/>
    <col min="14" max="14" width="8.83203125" customWidth="1"/>
    <col min="15" max="17" width="8.83203125" hidden="1" customWidth="1"/>
    <col min="18" max="18" width="9.33203125" hidden="1" customWidth="1"/>
    <col min="19" max="19" width="5" hidden="1" customWidth="1"/>
    <col min="20" max="20" width="8.83203125" hidden="1" customWidth="1"/>
    <col min="21" max="16384" width="8.83203125" hidden="1"/>
  </cols>
  <sheetData>
    <row r="1" spans="1:20" ht="12.75">
      <c r="T1" s="278"/>
    </row>
    <row r="2" spans="1:20" ht="12.75" hidden="1">
      <c r="A2" s="278"/>
      <c r="B2" s="278"/>
      <c r="C2" s="278"/>
      <c r="D2" s="278"/>
      <c r="E2" s="278"/>
      <c r="F2" s="278"/>
      <c r="G2" s="278"/>
      <c r="H2" s="278"/>
      <c r="I2" s="278"/>
      <c r="J2" s="278"/>
      <c r="K2" s="278"/>
      <c r="L2" s="278" t="s">
        <v>416</v>
      </c>
      <c r="M2" s="278"/>
      <c r="N2" s="278"/>
      <c r="O2" s="278"/>
      <c r="P2" s="278"/>
      <c r="Q2" s="278"/>
      <c r="R2" s="278"/>
      <c r="S2" s="278"/>
      <c r="T2" s="278"/>
    </row>
    <row r="3" spans="1:20" ht="18">
      <c r="A3" s="242" t="s">
        <v>216</v>
      </c>
      <c r="B3" s="210"/>
      <c r="C3" s="210"/>
      <c r="D3" s="210"/>
      <c r="E3" s="210"/>
      <c r="F3" s="210"/>
      <c r="G3" s="210"/>
      <c r="H3" s="210"/>
      <c r="I3" s="210"/>
      <c r="J3" s="210"/>
      <c r="K3" s="210"/>
      <c r="L3" s="210"/>
      <c r="M3" s="210"/>
      <c r="N3" s="210"/>
      <c r="O3" s="216"/>
      <c r="T3" s="278"/>
    </row>
    <row r="4" spans="1:20" ht="15" hidden="1" customHeight="1">
      <c r="O4" s="216"/>
      <c r="T4" s="278"/>
    </row>
    <row r="5" spans="1:20" ht="15.75" hidden="1">
      <c r="A5" s="243" t="s">
        <v>232</v>
      </c>
      <c r="B5" s="213"/>
      <c r="C5" s="211"/>
      <c r="D5" s="211"/>
      <c r="E5" s="212"/>
      <c r="F5" s="211"/>
      <c r="G5" s="211"/>
      <c r="H5" s="211"/>
      <c r="I5" s="211"/>
      <c r="J5" s="211"/>
      <c r="K5" s="211"/>
      <c r="L5" s="211"/>
      <c r="M5" s="211"/>
      <c r="N5" s="211"/>
      <c r="O5" s="216"/>
      <c r="T5" s="278"/>
    </row>
    <row r="6" spans="1:20" ht="12" hidden="1" customHeight="1">
      <c r="A6" s="201"/>
      <c r="B6" s="201"/>
      <c r="C6" s="201"/>
      <c r="D6" s="201"/>
      <c r="E6" s="201"/>
      <c r="F6" s="201"/>
      <c r="G6" s="201"/>
      <c r="H6" s="201"/>
      <c r="I6" s="201"/>
      <c r="J6" s="201"/>
      <c r="K6" s="201"/>
      <c r="L6" s="201"/>
      <c r="M6" s="201"/>
      <c r="N6" s="202"/>
      <c r="O6" s="216"/>
      <c r="T6" s="278"/>
    </row>
    <row r="7" spans="1:20" ht="12" hidden="1" customHeight="1">
      <c r="A7" s="205" t="s">
        <v>238</v>
      </c>
      <c r="B7" s="201"/>
      <c r="C7" s="201"/>
      <c r="D7" s="201"/>
      <c r="E7" s="201"/>
      <c r="F7" s="201"/>
      <c r="G7" s="201"/>
      <c r="H7" s="201"/>
      <c r="I7" s="201"/>
      <c r="J7" s="201"/>
      <c r="K7" s="201"/>
      <c r="L7" s="201"/>
      <c r="M7" s="201"/>
      <c r="N7" s="202"/>
      <c r="O7" s="216"/>
      <c r="T7" s="278"/>
    </row>
    <row r="8" spans="1:20" ht="12" hidden="1" customHeight="1">
      <c r="A8" s="205" t="s">
        <v>239</v>
      </c>
      <c r="B8" s="201"/>
      <c r="C8" s="201"/>
      <c r="D8" s="201"/>
      <c r="E8" s="201"/>
      <c r="F8" s="201"/>
      <c r="G8" s="201"/>
      <c r="H8" s="201"/>
      <c r="I8" s="201"/>
      <c r="J8" s="201"/>
      <c r="K8" s="201"/>
      <c r="L8" s="201"/>
      <c r="M8" s="201"/>
      <c r="N8" s="202"/>
      <c r="O8" s="216"/>
      <c r="T8" s="278"/>
    </row>
    <row r="9" spans="1:20" ht="12" hidden="1" customHeight="1">
      <c r="A9" s="205" t="s">
        <v>240</v>
      </c>
      <c r="B9" s="201"/>
      <c r="C9" s="201"/>
      <c r="D9" s="201"/>
      <c r="E9" s="201"/>
      <c r="F9" s="201"/>
      <c r="G9" s="201"/>
      <c r="H9" s="201"/>
      <c r="I9" s="201"/>
      <c r="J9" s="201"/>
      <c r="K9" s="201"/>
      <c r="L9" s="201"/>
      <c r="M9" s="201"/>
      <c r="N9" s="202"/>
      <c r="O9" s="216"/>
      <c r="T9" s="278"/>
    </row>
    <row r="10" spans="1:20" ht="12" hidden="1" customHeight="1">
      <c r="A10" s="205" t="s">
        <v>241</v>
      </c>
      <c r="B10" s="201"/>
      <c r="C10" s="201"/>
      <c r="D10" s="201"/>
      <c r="E10" s="201"/>
      <c r="F10" s="201"/>
      <c r="G10" s="201"/>
      <c r="H10" s="201"/>
      <c r="I10" s="201"/>
      <c r="J10" s="201"/>
      <c r="K10" s="201"/>
      <c r="L10" s="201"/>
      <c r="M10" s="201"/>
      <c r="N10" s="202"/>
      <c r="O10" s="216"/>
      <c r="T10" s="278"/>
    </row>
    <row r="11" spans="1:20" ht="12" hidden="1" customHeight="1">
      <c r="A11" s="217"/>
      <c r="B11" s="217"/>
      <c r="C11" s="217"/>
      <c r="D11" s="217"/>
      <c r="E11" s="217"/>
      <c r="F11" s="217"/>
      <c r="G11" s="217"/>
      <c r="H11" s="217"/>
      <c r="I11" s="217"/>
      <c r="J11" s="217"/>
      <c r="K11" s="217"/>
      <c r="L11" s="217"/>
      <c r="M11" s="201"/>
      <c r="N11" s="202"/>
      <c r="O11" s="216"/>
      <c r="T11" s="278"/>
    </row>
    <row r="12" spans="1:20" ht="15.75" hidden="1">
      <c r="A12" s="241" t="str">
        <f>CONCATENATE("PLEASE NOTE: In order to qualify for FFY ",Year," Medicaid disproportionate share payments as a small rural hospital, the hospital must")</f>
        <v>PLEASE NOTE: In order to qualify for FFY 2021 Medicaid disproportionate share payments as a small rural hospital, the hospital must</v>
      </c>
      <c r="B12" s="223"/>
      <c r="C12" s="223"/>
      <c r="D12" s="223"/>
      <c r="E12" s="223"/>
      <c r="F12" s="223"/>
      <c r="G12" s="223"/>
      <c r="H12" s="223"/>
      <c r="I12" s="223"/>
      <c r="J12" s="223"/>
      <c r="K12" s="223"/>
      <c r="L12" s="223"/>
      <c r="M12" s="201"/>
      <c r="N12" s="202"/>
      <c r="O12" s="216"/>
      <c r="T12" s="278"/>
    </row>
    <row r="13" spans="1:20" ht="15.75" hidden="1">
      <c r="A13" s="241" t="s">
        <v>355</v>
      </c>
      <c r="B13" s="223"/>
      <c r="C13" s="223"/>
      <c r="D13" s="223"/>
      <c r="E13" s="223"/>
      <c r="F13" s="223"/>
      <c r="G13" s="223"/>
      <c r="H13" s="223"/>
      <c r="I13" s="223"/>
      <c r="J13" s="223"/>
      <c r="K13" s="223"/>
      <c r="L13" s="223"/>
      <c r="M13" s="201"/>
      <c r="N13" s="202"/>
      <c r="O13" s="216"/>
      <c r="T13" s="278"/>
    </row>
    <row r="14" spans="1:20" ht="15.75" hidden="1">
      <c r="A14" s="241" t="s">
        <v>348</v>
      </c>
      <c r="B14" s="223"/>
      <c r="C14" s="223"/>
      <c r="D14" s="223"/>
      <c r="E14" s="223"/>
      <c r="F14" s="223"/>
      <c r="G14" s="223"/>
      <c r="H14" s="223"/>
      <c r="I14" s="223"/>
      <c r="J14" s="223"/>
      <c r="K14" s="223"/>
      <c r="L14" s="223"/>
      <c r="M14" s="201"/>
      <c r="N14" s="202"/>
      <c r="O14" s="216"/>
      <c r="T14" s="278"/>
    </row>
    <row r="15" spans="1:20" ht="12" hidden="1" customHeight="1">
      <c r="A15" s="224"/>
      <c r="B15" s="223"/>
      <c r="C15" s="223"/>
      <c r="D15" s="223"/>
      <c r="E15" s="223"/>
      <c r="F15" s="223"/>
      <c r="G15" s="223"/>
      <c r="H15" s="223"/>
      <c r="I15" s="223"/>
      <c r="J15" s="223"/>
      <c r="K15" s="223"/>
      <c r="L15" s="223"/>
      <c r="M15" s="201"/>
      <c r="N15" s="202"/>
      <c r="O15" s="216"/>
      <c r="T15" s="278"/>
    </row>
    <row r="16" spans="1:20" ht="12.75" hidden="1">
      <c r="A16" s="491" t="str">
        <f>IF(OR($L$77="No", $L$79="No"),"Per responses to questions 14 and 15 below, your facility does not qualify for a small rural DSH payment for SFY 2019. You are still required to complete the UCC survey and submit to Myers and Stauffer, along with all required supporting documentation.","")</f>
        <v/>
      </c>
      <c r="B16" s="491"/>
      <c r="C16" s="491"/>
      <c r="D16" s="491"/>
      <c r="E16" s="491"/>
      <c r="F16" s="491"/>
      <c r="G16" s="491"/>
      <c r="H16" s="491"/>
      <c r="I16" s="491"/>
      <c r="J16" s="491"/>
      <c r="K16" s="223"/>
      <c r="L16" s="223"/>
      <c r="M16" s="201"/>
      <c r="N16" s="202"/>
      <c r="O16" s="216"/>
      <c r="T16" s="278"/>
    </row>
    <row r="17" spans="1:20" ht="12.75" hidden="1">
      <c r="A17" s="491"/>
      <c r="B17" s="491"/>
      <c r="C17" s="491"/>
      <c r="D17" s="491"/>
      <c r="E17" s="491"/>
      <c r="F17" s="491"/>
      <c r="G17" s="491"/>
      <c r="H17" s="491"/>
      <c r="I17" s="491"/>
      <c r="J17" s="491"/>
      <c r="K17" s="223"/>
      <c r="L17" s="223"/>
      <c r="M17" s="201"/>
      <c r="N17" s="202"/>
      <c r="O17" s="216"/>
      <c r="T17" s="278"/>
    </row>
    <row r="18" spans="1:20" ht="12.75" hidden="1">
      <c r="A18" s="491"/>
      <c r="B18" s="491"/>
      <c r="C18" s="491"/>
      <c r="D18" s="491"/>
      <c r="E18" s="491"/>
      <c r="F18" s="491"/>
      <c r="G18" s="491"/>
      <c r="H18" s="491"/>
      <c r="I18" s="491"/>
      <c r="J18" s="491"/>
      <c r="K18" s="223"/>
      <c r="L18" s="223"/>
      <c r="M18" s="201"/>
      <c r="N18" s="202"/>
      <c r="O18" s="216"/>
      <c r="T18" s="278"/>
    </row>
    <row r="19" spans="1:20" ht="12.75" hidden="1">
      <c r="A19" s="491"/>
      <c r="B19" s="491"/>
      <c r="C19" s="491"/>
      <c r="D19" s="491"/>
      <c r="E19" s="491"/>
      <c r="F19" s="491"/>
      <c r="G19" s="491"/>
      <c r="H19" s="491"/>
      <c r="I19" s="491"/>
      <c r="J19" s="491"/>
      <c r="K19" s="223"/>
      <c r="L19" s="223"/>
      <c r="M19" s="201"/>
      <c r="N19" s="202"/>
      <c r="O19" s="216"/>
      <c r="T19" s="278"/>
    </row>
    <row r="20" spans="1:20" ht="26.25" hidden="1" thickBot="1">
      <c r="A20" s="491"/>
      <c r="B20" s="491"/>
      <c r="C20" s="491"/>
      <c r="D20" s="491"/>
      <c r="E20" s="491"/>
      <c r="F20" s="491"/>
      <c r="G20" s="491"/>
      <c r="H20" s="491"/>
      <c r="I20" s="491"/>
      <c r="J20" s="491"/>
      <c r="K20" s="201"/>
      <c r="L20" s="151" t="s">
        <v>217</v>
      </c>
      <c r="M20" s="201"/>
      <c r="N20" s="202"/>
      <c r="O20" s="216"/>
      <c r="T20" s="278"/>
    </row>
    <row r="21" spans="1:20" ht="12" hidden="1" customHeight="1">
      <c r="A21" s="199"/>
      <c r="B21" s="217"/>
      <c r="C21" s="217"/>
      <c r="D21" s="217"/>
      <c r="E21" s="217"/>
      <c r="F21" s="217"/>
      <c r="G21" s="217"/>
      <c r="H21" s="217"/>
      <c r="I21" s="201"/>
      <c r="J21" s="201"/>
      <c r="K21" s="201"/>
      <c r="L21" s="202"/>
      <c r="M21" s="201"/>
      <c r="N21" s="202"/>
      <c r="O21" s="216"/>
      <c r="T21" s="278"/>
    </row>
    <row r="22" spans="1:20" ht="12" hidden="1" customHeight="1">
      <c r="A22" s="424">
        <v>1</v>
      </c>
      <c r="B22" s="205" t="s">
        <v>266</v>
      </c>
      <c r="C22" s="205"/>
      <c r="D22" s="205"/>
      <c r="E22" s="205"/>
      <c r="F22" s="205"/>
      <c r="G22" s="205"/>
      <c r="H22" s="205"/>
      <c r="I22" s="201"/>
      <c r="J22" s="201"/>
      <c r="K22" s="201"/>
      <c r="L22" s="331"/>
      <c r="M22" s="201"/>
      <c r="N22" s="203"/>
      <c r="O22" s="216"/>
      <c r="T22" s="278" t="s">
        <v>417</v>
      </c>
    </row>
    <row r="23" spans="1:20" ht="12" hidden="1" customHeight="1">
      <c r="A23" s="424"/>
      <c r="B23" s="205" t="s">
        <v>267</v>
      </c>
      <c r="C23" s="127"/>
      <c r="D23" s="127"/>
      <c r="E23" s="200"/>
      <c r="F23" s="127"/>
      <c r="G23" s="127"/>
      <c r="H23" s="127"/>
      <c r="I23" s="127"/>
      <c r="J23" s="127"/>
      <c r="K23" s="127"/>
      <c r="L23" s="127"/>
      <c r="M23" s="127"/>
      <c r="N23" s="204"/>
      <c r="O23" s="216"/>
      <c r="T23" s="278"/>
    </row>
    <row r="24" spans="1:20" ht="12" hidden="1" customHeight="1">
      <c r="A24" s="424"/>
      <c r="B24" s="205" t="s">
        <v>268</v>
      </c>
      <c r="C24" s="127"/>
      <c r="D24" s="127"/>
      <c r="E24" s="200"/>
      <c r="F24" s="127"/>
      <c r="G24" s="127"/>
      <c r="H24" s="127"/>
      <c r="I24" s="127"/>
      <c r="J24" s="127"/>
      <c r="K24" s="127"/>
      <c r="L24" s="127"/>
      <c r="M24" s="127"/>
      <c r="N24" s="204"/>
      <c r="O24" s="216"/>
      <c r="T24" s="278"/>
    </row>
    <row r="25" spans="1:20" ht="12" hidden="1" customHeight="1">
      <c r="A25" s="424"/>
      <c r="B25" s="127"/>
      <c r="C25" s="127"/>
      <c r="D25" s="127"/>
      <c r="E25" s="200"/>
      <c r="F25" s="127"/>
      <c r="G25" s="127"/>
      <c r="H25" s="127"/>
      <c r="I25" s="127"/>
      <c r="J25" s="127"/>
      <c r="K25" s="127"/>
      <c r="L25" s="127"/>
      <c r="M25" s="127"/>
      <c r="N25" s="204"/>
      <c r="O25" s="216"/>
      <c r="T25" s="278"/>
    </row>
    <row r="26" spans="1:20" ht="12" hidden="1" customHeight="1">
      <c r="A26" s="424">
        <v>2</v>
      </c>
      <c r="B26" s="205" t="s">
        <v>269</v>
      </c>
      <c r="C26" s="127"/>
      <c r="D26" s="127"/>
      <c r="E26" s="200"/>
      <c r="F26" s="127"/>
      <c r="G26" s="127"/>
      <c r="H26" s="127"/>
      <c r="I26" s="127"/>
      <c r="J26" s="127"/>
      <c r="K26" s="127"/>
      <c r="L26" s="331"/>
      <c r="M26" s="127"/>
      <c r="N26" s="204"/>
      <c r="O26" s="216"/>
      <c r="T26" s="278" t="s">
        <v>418</v>
      </c>
    </row>
    <row r="27" spans="1:20" ht="12" hidden="1" customHeight="1">
      <c r="A27" s="424"/>
      <c r="B27" s="205" t="s">
        <v>270</v>
      </c>
      <c r="C27" s="127"/>
      <c r="D27" s="127"/>
      <c r="E27" s="200"/>
      <c r="F27" s="127"/>
      <c r="G27" s="127"/>
      <c r="H27" s="127"/>
      <c r="I27" s="127"/>
      <c r="J27" s="127"/>
      <c r="K27" s="127"/>
      <c r="L27" s="127"/>
      <c r="M27" s="127"/>
      <c r="N27" s="204"/>
      <c r="O27" s="216"/>
      <c r="T27" s="278"/>
    </row>
    <row r="28" spans="1:20" ht="12" hidden="1" customHeight="1">
      <c r="A28" s="424"/>
      <c r="B28" s="205" t="s">
        <v>271</v>
      </c>
      <c r="C28" s="127"/>
      <c r="D28" s="127"/>
      <c r="E28" s="200"/>
      <c r="F28" s="127"/>
      <c r="G28" s="127"/>
      <c r="H28" s="127"/>
      <c r="I28" s="127"/>
      <c r="J28" s="127"/>
      <c r="K28" s="127"/>
      <c r="L28" s="127"/>
      <c r="M28" s="127"/>
      <c r="N28" s="204"/>
      <c r="O28" s="216"/>
      <c r="T28" s="278"/>
    </row>
    <row r="29" spans="1:20" ht="12" hidden="1" customHeight="1">
      <c r="A29" s="424"/>
      <c r="B29" s="205" t="s">
        <v>272</v>
      </c>
      <c r="C29" s="127"/>
      <c r="D29" s="127"/>
      <c r="E29" s="200"/>
      <c r="F29" s="127"/>
      <c r="G29" s="127"/>
      <c r="H29" s="127"/>
      <c r="I29" s="127"/>
      <c r="J29" s="127"/>
      <c r="K29" s="127"/>
      <c r="L29" s="127"/>
      <c r="M29" s="127"/>
      <c r="N29" s="204"/>
      <c r="O29" s="216"/>
      <c r="T29" s="278"/>
    </row>
    <row r="30" spans="1:20" ht="12" hidden="1" customHeight="1">
      <c r="A30" s="424"/>
      <c r="B30" s="205" t="s">
        <v>273</v>
      </c>
      <c r="C30" s="127"/>
      <c r="D30" s="127"/>
      <c r="E30" s="200"/>
      <c r="F30" s="127"/>
      <c r="G30" s="127"/>
      <c r="H30" s="127"/>
      <c r="I30" s="127"/>
      <c r="J30" s="127"/>
      <c r="K30" s="127"/>
      <c r="L30" s="127"/>
      <c r="M30" s="127"/>
      <c r="N30" s="204"/>
      <c r="O30" s="216"/>
      <c r="T30" s="278"/>
    </row>
    <row r="31" spans="1:20" ht="12" hidden="1" customHeight="1">
      <c r="A31" s="424"/>
      <c r="B31" s="205"/>
      <c r="C31" s="127"/>
      <c r="D31" s="127"/>
      <c r="E31" s="200"/>
      <c r="F31" s="127"/>
      <c r="G31" s="127"/>
      <c r="H31" s="127"/>
      <c r="I31" s="127"/>
      <c r="J31" s="127"/>
      <c r="K31" s="127"/>
      <c r="L31" s="127"/>
      <c r="M31" s="127"/>
      <c r="N31" s="204"/>
      <c r="O31" s="216"/>
      <c r="T31" s="278"/>
    </row>
    <row r="32" spans="1:20" ht="12" hidden="1" customHeight="1">
      <c r="A32" s="424">
        <v>3</v>
      </c>
      <c r="B32" s="205" t="s">
        <v>274</v>
      </c>
      <c r="C32" s="205"/>
      <c r="D32" s="205"/>
      <c r="E32" s="205"/>
      <c r="F32" s="205"/>
      <c r="G32" s="205"/>
      <c r="H32" s="205"/>
      <c r="I32" s="201"/>
      <c r="J32" s="201"/>
      <c r="K32" s="201"/>
      <c r="L32" s="331"/>
      <c r="M32" s="201"/>
      <c r="N32" s="203"/>
      <c r="O32" s="216"/>
      <c r="T32" s="278" t="s">
        <v>419</v>
      </c>
    </row>
    <row r="33" spans="1:20" ht="12" hidden="1" customHeight="1">
      <c r="A33" s="424"/>
      <c r="B33" s="205" t="s">
        <v>276</v>
      </c>
      <c r="C33" s="205"/>
      <c r="D33" s="205"/>
      <c r="E33" s="205"/>
      <c r="F33" s="205"/>
      <c r="G33" s="205"/>
      <c r="H33" s="205"/>
      <c r="I33" s="201"/>
      <c r="J33" s="201"/>
      <c r="K33" s="201"/>
      <c r="L33" s="203"/>
      <c r="M33" s="201"/>
      <c r="N33" s="203"/>
      <c r="O33" s="216"/>
      <c r="T33" s="278"/>
    </row>
    <row r="34" spans="1:20" ht="12" hidden="1" customHeight="1">
      <c r="A34" s="424"/>
      <c r="B34" s="205" t="s">
        <v>275</v>
      </c>
      <c r="C34" s="205"/>
      <c r="D34" s="205"/>
      <c r="E34" s="205"/>
      <c r="F34" s="205"/>
      <c r="G34" s="205"/>
      <c r="H34" s="205"/>
      <c r="I34" s="201"/>
      <c r="J34" s="201"/>
      <c r="K34" s="201"/>
      <c r="L34" s="203"/>
      <c r="M34" s="201"/>
      <c r="N34" s="203"/>
      <c r="O34" s="216"/>
      <c r="T34" s="278"/>
    </row>
    <row r="35" spans="1:20" ht="12" hidden="1" customHeight="1">
      <c r="A35" s="424"/>
      <c r="B35" s="205"/>
      <c r="C35" s="205"/>
      <c r="D35" s="205"/>
      <c r="E35" s="205"/>
      <c r="F35" s="205"/>
      <c r="G35" s="205"/>
      <c r="H35" s="205"/>
      <c r="I35" s="201"/>
      <c r="J35" s="201"/>
      <c r="K35" s="201"/>
      <c r="L35" s="203"/>
      <c r="M35" s="201"/>
      <c r="N35" s="203"/>
      <c r="O35" s="216"/>
      <c r="T35" s="278"/>
    </row>
    <row r="36" spans="1:20" ht="12" hidden="1" customHeight="1">
      <c r="A36" s="424">
        <v>4</v>
      </c>
      <c r="B36" s="205" t="s">
        <v>274</v>
      </c>
      <c r="C36" s="205"/>
      <c r="D36" s="205"/>
      <c r="E36" s="205"/>
      <c r="F36" s="205"/>
      <c r="G36" s="205"/>
      <c r="H36" s="205"/>
      <c r="I36" s="201"/>
      <c r="J36" s="201"/>
      <c r="K36" s="201"/>
      <c r="L36" s="331"/>
      <c r="M36" s="201"/>
      <c r="N36" s="203"/>
      <c r="O36" s="216"/>
      <c r="T36" s="278" t="s">
        <v>420</v>
      </c>
    </row>
    <row r="37" spans="1:20" ht="12" hidden="1" customHeight="1">
      <c r="A37" s="424"/>
      <c r="B37" s="205" t="s">
        <v>277</v>
      </c>
      <c r="C37" s="205"/>
      <c r="D37" s="205"/>
      <c r="E37" s="205"/>
      <c r="F37" s="205"/>
      <c r="G37" s="205"/>
      <c r="H37" s="205"/>
      <c r="I37" s="201"/>
      <c r="J37" s="201"/>
      <c r="K37" s="201"/>
      <c r="L37" s="203"/>
      <c r="M37" s="201"/>
      <c r="N37" s="203"/>
      <c r="O37" s="216"/>
      <c r="T37" s="278"/>
    </row>
    <row r="38" spans="1:20" ht="12" hidden="1" customHeight="1">
      <c r="A38" s="424"/>
      <c r="B38" s="205" t="s">
        <v>278</v>
      </c>
      <c r="C38" s="205"/>
      <c r="D38" s="205"/>
      <c r="E38" s="205"/>
      <c r="F38" s="205"/>
      <c r="G38" s="205"/>
      <c r="H38" s="205"/>
      <c r="I38" s="201"/>
      <c r="J38" s="201"/>
      <c r="K38" s="201"/>
      <c r="L38" s="203"/>
      <c r="M38" s="201"/>
      <c r="N38" s="203"/>
      <c r="O38" s="216"/>
      <c r="T38" s="278"/>
    </row>
    <row r="39" spans="1:20" ht="12" hidden="1" customHeight="1">
      <c r="A39" s="424"/>
      <c r="B39" s="127"/>
      <c r="C39" s="127"/>
      <c r="D39" s="127"/>
      <c r="E39" s="200"/>
      <c r="F39" s="127"/>
      <c r="G39" s="127"/>
      <c r="H39" s="127"/>
      <c r="I39" s="127"/>
      <c r="J39" s="127"/>
      <c r="K39" s="127"/>
      <c r="L39" s="127"/>
      <c r="M39" s="127"/>
      <c r="N39" s="204"/>
      <c r="O39" s="216"/>
      <c r="T39" s="278"/>
    </row>
    <row r="40" spans="1:20" ht="12" hidden="1" customHeight="1">
      <c r="A40" s="424">
        <v>5</v>
      </c>
      <c r="B40" s="205" t="s">
        <v>279</v>
      </c>
      <c r="L40" s="331"/>
      <c r="O40" s="216"/>
      <c r="T40" s="278" t="s">
        <v>421</v>
      </c>
    </row>
    <row r="41" spans="1:20" ht="12" hidden="1" customHeight="1">
      <c r="A41" s="424"/>
      <c r="B41" s="205" t="s">
        <v>280</v>
      </c>
      <c r="C41" s="127"/>
      <c r="D41" s="127"/>
      <c r="E41" s="200"/>
      <c r="F41" s="127"/>
      <c r="G41" s="127"/>
      <c r="H41" s="127"/>
      <c r="I41" s="127"/>
      <c r="J41" s="127"/>
      <c r="K41" s="127"/>
      <c r="L41" s="127"/>
      <c r="M41" s="127"/>
      <c r="N41" s="204"/>
      <c r="O41" s="216"/>
      <c r="T41" s="278"/>
    </row>
    <row r="42" spans="1:20" ht="12" hidden="1" customHeight="1">
      <c r="A42" s="424"/>
      <c r="B42" s="205"/>
      <c r="O42" s="216"/>
      <c r="T42" s="278"/>
    </row>
    <row r="43" spans="1:20" ht="12" hidden="1" customHeight="1">
      <c r="A43" s="424">
        <v>6</v>
      </c>
      <c r="B43" s="205" t="s">
        <v>281</v>
      </c>
      <c r="C43" s="205"/>
      <c r="L43" s="331"/>
      <c r="O43" s="216"/>
      <c r="T43" s="278" t="s">
        <v>422</v>
      </c>
    </row>
    <row r="44" spans="1:20" ht="12" hidden="1" customHeight="1">
      <c r="A44" s="424"/>
      <c r="B44" s="205" t="s">
        <v>282</v>
      </c>
      <c r="O44" s="216"/>
      <c r="T44" s="278"/>
    </row>
    <row r="45" spans="1:20" ht="12" hidden="1" customHeight="1">
      <c r="A45" s="424"/>
      <c r="C45" s="205"/>
      <c r="D45" s="205"/>
      <c r="E45" s="205"/>
      <c r="F45" s="205"/>
      <c r="G45" s="205"/>
      <c r="H45" s="205"/>
      <c r="I45" s="201"/>
      <c r="J45" s="201"/>
      <c r="K45" s="201"/>
      <c r="M45" s="201"/>
      <c r="N45" s="203"/>
      <c r="O45" s="216"/>
      <c r="T45" s="278"/>
    </row>
    <row r="46" spans="1:20" ht="12" hidden="1" customHeight="1">
      <c r="A46" s="424">
        <v>7</v>
      </c>
      <c r="B46" s="205" t="s">
        <v>283</v>
      </c>
      <c r="C46" s="201"/>
      <c r="D46" s="205"/>
      <c r="E46" s="205"/>
      <c r="F46" s="205"/>
      <c r="G46" s="205"/>
      <c r="H46" s="205"/>
      <c r="I46" s="201"/>
      <c r="J46" s="201"/>
      <c r="K46" s="201"/>
      <c r="L46" s="331"/>
      <c r="M46" s="201"/>
      <c r="N46" s="203"/>
      <c r="O46" s="216"/>
      <c r="T46" s="278" t="s">
        <v>423</v>
      </c>
    </row>
    <row r="47" spans="1:20" ht="12" hidden="1" customHeight="1">
      <c r="A47" s="424"/>
      <c r="B47" s="205" t="s">
        <v>284</v>
      </c>
      <c r="C47" s="205"/>
      <c r="D47" s="205"/>
      <c r="E47" s="205"/>
      <c r="F47" s="205"/>
      <c r="G47" s="205"/>
      <c r="H47" s="205"/>
      <c r="I47" s="201"/>
      <c r="J47" s="201"/>
      <c r="K47" s="201"/>
      <c r="M47" s="201"/>
      <c r="N47" s="203"/>
      <c r="O47" s="216"/>
      <c r="T47" s="278"/>
    </row>
    <row r="48" spans="1:20" ht="12" hidden="1" customHeight="1">
      <c r="A48" s="424"/>
      <c r="B48" s="205" t="s">
        <v>285</v>
      </c>
      <c r="C48" s="205"/>
      <c r="D48" s="205"/>
      <c r="E48" s="205"/>
      <c r="F48" s="205"/>
      <c r="G48" s="205"/>
      <c r="H48" s="205"/>
      <c r="I48" s="201"/>
      <c r="J48" s="201"/>
      <c r="K48" s="201"/>
      <c r="M48" s="201"/>
      <c r="N48" s="203"/>
      <c r="O48" s="216"/>
      <c r="T48" s="278"/>
    </row>
    <row r="49" spans="1:20" ht="12" hidden="1" customHeight="1">
      <c r="A49" s="424"/>
      <c r="B49" s="205" t="s">
        <v>286</v>
      </c>
      <c r="C49" s="127"/>
      <c r="D49" s="127"/>
      <c r="E49" s="200"/>
      <c r="F49" s="127"/>
      <c r="G49" s="127"/>
      <c r="H49" s="127"/>
      <c r="I49" s="127"/>
      <c r="J49" s="127"/>
      <c r="K49" s="127"/>
      <c r="L49" s="127"/>
      <c r="M49" s="127"/>
      <c r="N49" s="204"/>
      <c r="O49" s="216"/>
      <c r="T49" s="278"/>
    </row>
    <row r="50" spans="1:20" ht="12" hidden="1" customHeight="1">
      <c r="A50" s="424"/>
      <c r="B50" s="127"/>
      <c r="C50" s="127"/>
      <c r="D50" s="127"/>
      <c r="E50" s="200"/>
      <c r="F50" s="127"/>
      <c r="G50" s="127"/>
      <c r="H50" s="127"/>
      <c r="I50" s="127"/>
      <c r="J50" s="127"/>
      <c r="K50" s="127"/>
      <c r="L50" s="127"/>
      <c r="M50" s="127"/>
      <c r="N50" s="204"/>
      <c r="O50" s="216"/>
      <c r="T50" s="278"/>
    </row>
    <row r="51" spans="1:20" ht="12" hidden="1" customHeight="1">
      <c r="A51" s="424">
        <v>8</v>
      </c>
      <c r="B51" s="205" t="s">
        <v>287</v>
      </c>
      <c r="D51" s="201"/>
      <c r="E51" s="201"/>
      <c r="F51" s="201"/>
      <c r="G51" s="201"/>
      <c r="H51" s="201"/>
      <c r="I51" s="201"/>
      <c r="J51" s="201"/>
      <c r="K51" s="201"/>
      <c r="L51" s="331"/>
      <c r="M51" s="201"/>
      <c r="N51" s="203"/>
      <c r="O51" s="216"/>
      <c r="T51" s="278" t="s">
        <v>424</v>
      </c>
    </row>
    <row r="52" spans="1:20" ht="12" hidden="1" customHeight="1">
      <c r="A52" s="424"/>
      <c r="B52" s="205" t="s">
        <v>288</v>
      </c>
      <c r="D52" s="201"/>
      <c r="E52" s="201"/>
      <c r="F52" s="201"/>
      <c r="G52" s="201"/>
      <c r="H52" s="201"/>
      <c r="I52" s="201"/>
      <c r="J52" s="201"/>
      <c r="K52" s="201"/>
      <c r="M52" s="201"/>
      <c r="N52" s="203"/>
      <c r="O52" s="216"/>
      <c r="T52" s="278"/>
    </row>
    <row r="53" spans="1:20" ht="12" hidden="1" customHeight="1">
      <c r="A53" s="424"/>
      <c r="B53" s="205" t="s">
        <v>289</v>
      </c>
      <c r="D53" s="201"/>
      <c r="E53" s="201"/>
      <c r="F53" s="201"/>
      <c r="G53" s="201"/>
      <c r="H53" s="201"/>
      <c r="I53" s="201"/>
      <c r="J53" s="201"/>
      <c r="K53" s="201"/>
      <c r="M53" s="201"/>
      <c r="N53" s="203"/>
      <c r="O53" s="216"/>
      <c r="T53" s="278"/>
    </row>
    <row r="54" spans="1:20" ht="12" hidden="1" customHeight="1">
      <c r="A54" s="424"/>
      <c r="B54" s="205" t="s">
        <v>290</v>
      </c>
      <c r="D54" s="201"/>
      <c r="E54" s="201"/>
      <c r="F54" s="201"/>
      <c r="G54" s="201"/>
      <c r="H54" s="201"/>
      <c r="I54" s="201"/>
      <c r="J54" s="201"/>
      <c r="K54" s="201"/>
      <c r="M54" s="201"/>
      <c r="N54" s="203"/>
      <c r="O54" s="216"/>
      <c r="T54" s="278"/>
    </row>
    <row r="55" spans="1:20" ht="12" hidden="1" customHeight="1">
      <c r="A55" s="424"/>
      <c r="C55" s="205"/>
      <c r="D55" s="205"/>
      <c r="E55" s="205"/>
      <c r="F55" s="205"/>
      <c r="G55" s="205"/>
      <c r="H55" s="205"/>
      <c r="I55" s="201"/>
      <c r="J55" s="201"/>
      <c r="K55" s="201"/>
      <c r="M55" s="201"/>
      <c r="N55" s="203"/>
      <c r="O55" s="216"/>
      <c r="T55" s="278"/>
    </row>
    <row r="56" spans="1:20" ht="12" hidden="1" customHeight="1">
      <c r="A56" s="424">
        <v>9</v>
      </c>
      <c r="B56" s="205" t="s">
        <v>291</v>
      </c>
      <c r="C56" s="205"/>
      <c r="D56" s="205"/>
      <c r="E56" s="205"/>
      <c r="F56" s="205"/>
      <c r="G56" s="205"/>
      <c r="H56" s="205"/>
      <c r="I56" s="201"/>
      <c r="J56" s="201"/>
      <c r="K56" s="201"/>
      <c r="L56" s="331"/>
      <c r="M56" s="201"/>
      <c r="N56" s="203"/>
      <c r="O56" s="216"/>
      <c r="T56" s="278" t="s">
        <v>425</v>
      </c>
    </row>
    <row r="57" spans="1:20" ht="12" hidden="1" customHeight="1">
      <c r="A57" s="424"/>
      <c r="B57" s="205" t="s">
        <v>292</v>
      </c>
      <c r="C57" s="205"/>
      <c r="D57" s="205"/>
      <c r="E57" s="205"/>
      <c r="F57" s="205"/>
      <c r="G57" s="205"/>
      <c r="H57" s="205"/>
      <c r="I57" s="201"/>
      <c r="J57" s="201"/>
      <c r="K57" s="201"/>
      <c r="M57" s="201"/>
      <c r="N57" s="203"/>
      <c r="O57" s="216"/>
      <c r="T57" s="278"/>
    </row>
    <row r="58" spans="1:20" ht="12" hidden="1" customHeight="1">
      <c r="A58" s="424"/>
      <c r="B58" s="205" t="s">
        <v>293</v>
      </c>
      <c r="C58" s="205"/>
      <c r="D58" s="205"/>
      <c r="E58" s="205"/>
      <c r="F58" s="205"/>
      <c r="G58" s="205"/>
      <c r="H58" s="205"/>
      <c r="I58" s="201"/>
      <c r="J58" s="201"/>
      <c r="K58" s="201"/>
      <c r="M58" s="201"/>
      <c r="N58" s="203"/>
      <c r="O58" s="216"/>
      <c r="T58" s="278"/>
    </row>
    <row r="59" spans="1:20" ht="12" hidden="1" customHeight="1">
      <c r="A59" s="424"/>
      <c r="B59" s="205" t="s">
        <v>294</v>
      </c>
      <c r="C59" s="205"/>
      <c r="D59" s="205"/>
      <c r="E59" s="205"/>
      <c r="F59" s="205"/>
      <c r="G59" s="205"/>
      <c r="H59" s="205"/>
      <c r="I59" s="201"/>
      <c r="J59" s="201"/>
      <c r="K59" s="201"/>
      <c r="M59" s="201"/>
      <c r="N59" s="203"/>
      <c r="O59" s="216"/>
      <c r="T59" s="278"/>
    </row>
    <row r="60" spans="1:20" ht="12" hidden="1" customHeight="1">
      <c r="A60" s="424"/>
      <c r="C60" s="205"/>
      <c r="D60" s="205"/>
      <c r="E60" s="205"/>
      <c r="F60" s="205"/>
      <c r="G60" s="205"/>
      <c r="H60" s="205"/>
      <c r="I60" s="201"/>
      <c r="J60" s="201"/>
      <c r="K60" s="201"/>
      <c r="M60" s="201"/>
      <c r="N60" s="203"/>
      <c r="O60" s="216"/>
      <c r="T60" s="278"/>
    </row>
    <row r="61" spans="1:20" ht="12" hidden="1" customHeight="1">
      <c r="A61" s="424">
        <v>10</v>
      </c>
      <c r="B61" s="205" t="s">
        <v>295</v>
      </c>
      <c r="C61" s="127"/>
      <c r="D61" s="127"/>
      <c r="E61" s="200"/>
      <c r="F61" s="127"/>
      <c r="G61" s="127"/>
      <c r="H61" s="127"/>
      <c r="I61" s="127"/>
      <c r="J61" s="127"/>
      <c r="K61" s="127"/>
      <c r="L61" s="331"/>
      <c r="M61" s="127"/>
      <c r="N61" s="204"/>
      <c r="O61" s="216"/>
      <c r="T61" s="278" t="s">
        <v>426</v>
      </c>
    </row>
    <row r="62" spans="1:20" ht="12" hidden="1" customHeight="1">
      <c r="A62" s="424"/>
      <c r="B62" s="205" t="s">
        <v>297</v>
      </c>
      <c r="D62" s="205"/>
      <c r="E62" s="205"/>
      <c r="F62" s="205"/>
      <c r="G62" s="205"/>
      <c r="H62" s="205"/>
      <c r="I62" s="201"/>
      <c r="J62" s="201"/>
      <c r="K62" s="201"/>
      <c r="M62" s="201"/>
      <c r="N62" s="203"/>
      <c r="O62" s="216"/>
      <c r="T62" s="278"/>
    </row>
    <row r="63" spans="1:20" ht="12" hidden="1" customHeight="1">
      <c r="A63" s="424"/>
      <c r="B63" s="205" t="s">
        <v>296</v>
      </c>
      <c r="C63" s="127"/>
      <c r="D63" s="127"/>
      <c r="E63" s="200"/>
      <c r="F63" s="127"/>
      <c r="G63" s="127"/>
      <c r="H63" s="127"/>
      <c r="I63" s="127"/>
      <c r="J63" s="127"/>
      <c r="K63" s="127"/>
      <c r="L63" s="127"/>
      <c r="M63" s="127"/>
      <c r="N63" s="204"/>
      <c r="O63" s="216"/>
      <c r="T63" s="278"/>
    </row>
    <row r="64" spans="1:20" ht="12" hidden="1" customHeight="1">
      <c r="A64" s="424"/>
      <c r="C64" s="205"/>
      <c r="D64" s="205"/>
      <c r="E64" s="205"/>
      <c r="F64" s="205"/>
      <c r="G64" s="205"/>
      <c r="H64" s="205"/>
      <c r="I64" s="201"/>
      <c r="J64" s="201"/>
      <c r="K64" s="201"/>
      <c r="M64" s="201"/>
      <c r="N64" s="203"/>
      <c r="O64" s="216"/>
      <c r="T64" s="278"/>
    </row>
    <row r="65" spans="1:20" ht="12" hidden="1" customHeight="1">
      <c r="A65" s="424">
        <v>11</v>
      </c>
      <c r="B65" s="205" t="s">
        <v>298</v>
      </c>
      <c r="C65" s="205"/>
      <c r="D65" s="205"/>
      <c r="E65" s="205"/>
      <c r="F65" s="205"/>
      <c r="G65" s="205"/>
      <c r="H65" s="205"/>
      <c r="I65" s="201"/>
      <c r="J65" s="201"/>
      <c r="K65" s="201"/>
      <c r="L65" s="331"/>
      <c r="M65" s="201"/>
      <c r="N65" s="203"/>
      <c r="O65" s="216"/>
      <c r="T65" s="278" t="s">
        <v>427</v>
      </c>
    </row>
    <row r="66" spans="1:20" ht="12" hidden="1" customHeight="1">
      <c r="A66" s="424"/>
      <c r="B66" s="205" t="s">
        <v>299</v>
      </c>
      <c r="C66" s="205"/>
      <c r="D66" s="205"/>
      <c r="E66" s="205"/>
      <c r="F66" s="205"/>
      <c r="G66" s="205"/>
      <c r="H66" s="205"/>
      <c r="I66" s="201"/>
      <c r="J66" s="201"/>
      <c r="K66" s="201"/>
      <c r="M66" s="201"/>
      <c r="N66" s="203"/>
      <c r="O66" s="216"/>
      <c r="T66" s="278"/>
    </row>
    <row r="67" spans="1:20" ht="12" hidden="1" customHeight="1">
      <c r="A67" s="424"/>
      <c r="B67" s="205" t="s">
        <v>300</v>
      </c>
      <c r="C67" s="205"/>
      <c r="D67" s="205"/>
      <c r="E67" s="205"/>
      <c r="F67" s="205"/>
      <c r="G67" s="205"/>
      <c r="H67" s="205"/>
      <c r="I67" s="201"/>
      <c r="J67" s="201"/>
      <c r="K67" s="201"/>
      <c r="M67" s="201"/>
      <c r="N67" s="203"/>
      <c r="O67" s="216"/>
      <c r="T67" s="278"/>
    </row>
    <row r="68" spans="1:20" ht="12" hidden="1" customHeight="1">
      <c r="A68" s="424"/>
      <c r="B68" s="127"/>
      <c r="C68" s="127"/>
      <c r="D68" s="127"/>
      <c r="E68" s="200"/>
      <c r="F68" s="127"/>
      <c r="G68" s="127"/>
      <c r="H68" s="127"/>
      <c r="I68" s="127"/>
      <c r="J68" s="127"/>
      <c r="K68" s="127"/>
      <c r="L68" s="127"/>
      <c r="M68" s="127"/>
      <c r="N68" s="204"/>
      <c r="O68" s="216"/>
      <c r="T68" s="278"/>
    </row>
    <row r="69" spans="1:20" ht="12" hidden="1" customHeight="1">
      <c r="A69" s="424">
        <v>12</v>
      </c>
      <c r="B69" s="205" t="s">
        <v>301</v>
      </c>
      <c r="C69" s="127"/>
      <c r="D69" s="127"/>
      <c r="E69" s="200"/>
      <c r="F69" s="127"/>
      <c r="G69" s="127"/>
      <c r="H69" s="127"/>
      <c r="I69" s="127"/>
      <c r="J69" s="127"/>
      <c r="K69" s="127"/>
      <c r="L69" s="331"/>
      <c r="M69" s="127"/>
      <c r="N69" s="204"/>
      <c r="O69" s="216"/>
      <c r="T69" s="278" t="s">
        <v>428</v>
      </c>
    </row>
    <row r="70" spans="1:20" ht="12" hidden="1" customHeight="1">
      <c r="A70" s="424"/>
      <c r="B70" s="205" t="s">
        <v>303</v>
      </c>
      <c r="C70" s="127"/>
      <c r="D70" s="127"/>
      <c r="E70" s="200"/>
      <c r="F70" s="127"/>
      <c r="G70" s="127"/>
      <c r="H70" s="127"/>
      <c r="I70" s="127"/>
      <c r="J70" s="127"/>
      <c r="K70" s="127"/>
      <c r="L70" s="127"/>
      <c r="M70" s="127"/>
      <c r="N70" s="204"/>
      <c r="O70" s="216"/>
      <c r="T70" s="278"/>
    </row>
    <row r="71" spans="1:20" ht="12" hidden="1" customHeight="1">
      <c r="A71" s="424"/>
      <c r="B71" s="205" t="s">
        <v>302</v>
      </c>
      <c r="C71" s="127"/>
      <c r="D71" s="127"/>
      <c r="E71" s="200"/>
      <c r="F71" s="127"/>
      <c r="G71" s="127"/>
      <c r="H71" s="127"/>
      <c r="I71" s="127"/>
      <c r="J71" s="127"/>
      <c r="K71" s="127"/>
      <c r="L71" s="127"/>
      <c r="M71" s="127"/>
      <c r="N71" s="204"/>
      <c r="O71" s="216"/>
      <c r="T71" s="278"/>
    </row>
    <row r="72" spans="1:20" ht="12" hidden="1" customHeight="1">
      <c r="A72" s="424"/>
      <c r="B72" s="127"/>
      <c r="C72" s="127"/>
      <c r="D72" s="127"/>
      <c r="E72" s="200"/>
      <c r="F72" s="127"/>
      <c r="G72" s="127"/>
      <c r="H72" s="127"/>
      <c r="I72" s="127"/>
      <c r="J72" s="127"/>
      <c r="K72" s="127"/>
      <c r="L72" s="127"/>
      <c r="M72" s="127"/>
      <c r="N72" s="204"/>
      <c r="O72" s="216"/>
      <c r="T72" s="278"/>
    </row>
    <row r="73" spans="1:20" ht="12" hidden="1" customHeight="1">
      <c r="A73" s="424">
        <v>13</v>
      </c>
      <c r="B73" s="205" t="s">
        <v>304</v>
      </c>
      <c r="C73" s="205"/>
      <c r="D73" s="205"/>
      <c r="E73" s="205"/>
      <c r="F73" s="205"/>
      <c r="G73" s="205"/>
      <c r="H73" s="205"/>
      <c r="I73" s="201"/>
      <c r="J73" s="201"/>
      <c r="K73" s="201"/>
      <c r="L73" s="331"/>
      <c r="M73" s="201"/>
      <c r="N73" s="203"/>
      <c r="O73" s="216"/>
      <c r="T73" s="278" t="s">
        <v>429</v>
      </c>
    </row>
    <row r="74" spans="1:20" ht="12" hidden="1" customHeight="1">
      <c r="A74" s="424"/>
      <c r="B74" s="205" t="s">
        <v>305</v>
      </c>
      <c r="C74" s="127"/>
      <c r="D74" s="127"/>
      <c r="E74" s="200"/>
      <c r="F74" s="127"/>
      <c r="G74" s="127"/>
      <c r="H74" s="127"/>
      <c r="I74" s="127"/>
      <c r="J74" s="127"/>
      <c r="K74" s="127"/>
      <c r="L74" s="127"/>
      <c r="M74" s="127"/>
      <c r="N74" s="204"/>
      <c r="O74" s="216"/>
      <c r="T74" s="278"/>
    </row>
    <row r="75" spans="1:20" ht="12" hidden="1" customHeight="1">
      <c r="A75" s="424"/>
      <c r="B75" s="205" t="s">
        <v>306</v>
      </c>
      <c r="C75" s="205"/>
      <c r="D75" s="205"/>
      <c r="E75" s="205"/>
      <c r="F75" s="205"/>
      <c r="G75" s="205"/>
      <c r="H75" s="205"/>
      <c r="I75" s="201"/>
      <c r="J75" s="201"/>
      <c r="K75" s="201"/>
      <c r="M75" s="201"/>
      <c r="N75" s="203"/>
      <c r="O75" s="216"/>
      <c r="T75" s="278"/>
    </row>
    <row r="76" spans="1:20" ht="12" hidden="1" customHeight="1">
      <c r="A76" s="424"/>
      <c r="B76" s="127"/>
      <c r="C76" s="127"/>
      <c r="D76" s="127"/>
      <c r="E76" s="200"/>
      <c r="F76" s="127"/>
      <c r="G76" s="127"/>
      <c r="H76" s="127"/>
      <c r="I76" s="127"/>
      <c r="J76" s="127"/>
      <c r="K76" s="127"/>
      <c r="L76" s="127"/>
      <c r="M76" s="127"/>
      <c r="N76" s="204"/>
      <c r="O76" s="216"/>
      <c r="T76" s="278"/>
    </row>
    <row r="77" spans="1:20" ht="12" hidden="1" customHeight="1">
      <c r="A77" s="424">
        <v>14</v>
      </c>
      <c r="B77" s="206" t="s">
        <v>218</v>
      </c>
      <c r="C77" s="127"/>
      <c r="D77" s="127"/>
      <c r="E77" s="200"/>
      <c r="F77" s="127"/>
      <c r="G77" s="127"/>
      <c r="H77" s="127"/>
      <c r="I77" s="127"/>
      <c r="J77" s="127"/>
      <c r="K77" s="127"/>
      <c r="L77" s="331"/>
      <c r="M77" s="127"/>
      <c r="N77" s="204"/>
      <c r="O77" s="216"/>
      <c r="T77" s="278" t="s">
        <v>430</v>
      </c>
    </row>
    <row r="78" spans="1:20" ht="12" hidden="1" customHeight="1">
      <c r="A78" s="424"/>
      <c r="B78" s="206"/>
      <c r="C78" s="127"/>
      <c r="D78" s="127"/>
      <c r="E78" s="200"/>
      <c r="F78" s="127"/>
      <c r="G78" s="127"/>
      <c r="H78" s="127"/>
      <c r="I78" s="127"/>
      <c r="J78" s="127"/>
      <c r="K78" s="127"/>
      <c r="L78" s="127"/>
      <c r="M78" s="127"/>
      <c r="N78" s="204"/>
      <c r="O78" s="216"/>
      <c r="T78" s="278"/>
    </row>
    <row r="79" spans="1:20" ht="12" hidden="1" customHeight="1">
      <c r="A79" s="424">
        <v>15</v>
      </c>
      <c r="B79" s="206" t="s">
        <v>219</v>
      </c>
      <c r="C79" s="127"/>
      <c r="D79" s="127"/>
      <c r="E79" s="200"/>
      <c r="F79" s="127"/>
      <c r="G79" s="127"/>
      <c r="H79" s="127"/>
      <c r="I79" s="127"/>
      <c r="J79" s="127"/>
      <c r="K79" s="127"/>
      <c r="L79" s="331"/>
      <c r="M79" s="127"/>
      <c r="N79" s="204"/>
      <c r="O79" s="216"/>
      <c r="T79" s="278" t="s">
        <v>431</v>
      </c>
    </row>
    <row r="80" spans="1:20" ht="12" hidden="1" customHeight="1">
      <c r="A80" s="208"/>
      <c r="B80" s="206"/>
      <c r="C80" s="127"/>
      <c r="D80" s="127"/>
      <c r="E80" s="200"/>
      <c r="F80" s="127"/>
      <c r="G80" s="127"/>
      <c r="H80" s="127"/>
      <c r="I80" s="127"/>
      <c r="J80" s="127"/>
      <c r="K80" s="127"/>
      <c r="L80" s="203"/>
      <c r="M80" s="127"/>
      <c r="N80" s="204"/>
      <c r="O80" s="216"/>
      <c r="T80" s="278"/>
    </row>
    <row r="81" spans="1:20" ht="12" hidden="1" customHeight="1">
      <c r="A81" s="199"/>
      <c r="B81" s="127"/>
      <c r="C81" s="127"/>
      <c r="D81" s="127"/>
      <c r="E81" s="200"/>
      <c r="F81" s="127"/>
      <c r="G81" s="127"/>
      <c r="H81" s="127"/>
      <c r="I81" s="127"/>
      <c r="J81" s="127"/>
      <c r="K81" s="127"/>
      <c r="L81" s="127"/>
      <c r="M81" s="127"/>
      <c r="N81" s="204"/>
      <c r="O81" s="216"/>
      <c r="T81" s="278"/>
    </row>
    <row r="82" spans="1:20" ht="15.75">
      <c r="A82" s="243" t="s">
        <v>233</v>
      </c>
      <c r="B82" s="213"/>
      <c r="C82" s="211"/>
      <c r="D82" s="211"/>
      <c r="E82" s="212"/>
      <c r="F82" s="211"/>
      <c r="G82" s="211"/>
      <c r="H82" s="211"/>
      <c r="I82" s="211"/>
      <c r="J82" s="211"/>
      <c r="K82" s="211"/>
      <c r="L82" s="211"/>
      <c r="M82" s="211"/>
      <c r="N82" s="211"/>
      <c r="O82" s="216"/>
      <c r="T82" s="278"/>
    </row>
    <row r="83" spans="1:20" ht="19.5">
      <c r="A83" s="269" t="str">
        <f>IF(DSHPool&lt;&gt;"Non-State Large Public (CPE)", "N/A - This question does not apply to your facility.","")</f>
        <v>N/A - This question does not apply to your facility.</v>
      </c>
      <c r="B83" s="250"/>
      <c r="C83" s="251"/>
      <c r="D83" s="251"/>
      <c r="E83" s="252"/>
      <c r="F83" s="251"/>
      <c r="G83" s="251"/>
      <c r="H83" s="251"/>
      <c r="I83" s="251"/>
      <c r="J83" s="251"/>
      <c r="K83" s="251"/>
      <c r="L83" s="251"/>
      <c r="M83" s="251"/>
      <c r="N83" s="251"/>
      <c r="O83" s="216"/>
      <c r="T83" s="278"/>
    </row>
    <row r="84" spans="1:20" ht="12" customHeight="1">
      <c r="A84" s="208"/>
      <c r="B84" s="205" t="s">
        <v>246</v>
      </c>
      <c r="C84" s="205"/>
      <c r="D84" s="205"/>
      <c r="E84" s="205"/>
      <c r="F84" s="205"/>
      <c r="G84" s="205"/>
      <c r="H84" s="205"/>
      <c r="I84" s="205"/>
      <c r="J84" s="205"/>
      <c r="K84" s="205"/>
      <c r="L84" s="205"/>
      <c r="M84" s="205"/>
      <c r="N84" s="205"/>
      <c r="O84" s="216"/>
      <c r="T84" s="278"/>
    </row>
    <row r="85" spans="1:20" ht="26.25" thickBot="1">
      <c r="A85" s="208"/>
      <c r="B85" s="131" t="s">
        <v>247</v>
      </c>
      <c r="C85" s="217"/>
      <c r="D85" s="217"/>
      <c r="E85" s="217"/>
      <c r="F85" s="217"/>
      <c r="G85" s="217"/>
      <c r="H85" s="217"/>
      <c r="I85" s="217"/>
      <c r="J85" s="205"/>
      <c r="K85" s="205"/>
      <c r="L85" s="151" t="s">
        <v>217</v>
      </c>
      <c r="M85" s="205"/>
      <c r="N85" s="205"/>
      <c r="O85" s="216"/>
      <c r="T85" s="278"/>
    </row>
    <row r="86" spans="1:20" s="216" customFormat="1" ht="12" customHeight="1">
      <c r="A86" s="208"/>
      <c r="B86" s="217"/>
      <c r="C86" s="217"/>
      <c r="D86" s="217"/>
      <c r="E86" s="217"/>
      <c r="F86" s="217"/>
      <c r="G86" s="217"/>
      <c r="H86" s="217"/>
      <c r="I86" s="217"/>
      <c r="J86" s="205"/>
      <c r="K86" s="205"/>
      <c r="L86" s="202"/>
      <c r="M86" s="205"/>
      <c r="N86" s="205"/>
      <c r="P86"/>
      <c r="T86" s="278"/>
    </row>
    <row r="87" spans="1:20" ht="12" customHeight="1">
      <c r="A87" s="132" t="s">
        <v>10</v>
      </c>
      <c r="B87" s="55" t="s">
        <v>309</v>
      </c>
      <c r="C87" s="127"/>
      <c r="D87" s="127"/>
      <c r="E87" s="200"/>
      <c r="F87" s="127"/>
      <c r="G87" s="127"/>
      <c r="H87" s="127"/>
      <c r="I87" s="127"/>
      <c r="J87" s="127"/>
      <c r="K87" s="127"/>
      <c r="L87" s="331"/>
      <c r="M87" s="127"/>
      <c r="N87" s="127"/>
      <c r="O87" s="216"/>
      <c r="T87" s="278" t="s">
        <v>432</v>
      </c>
    </row>
    <row r="88" spans="1:20" ht="12" customHeight="1">
      <c r="A88" s="132"/>
      <c r="B88" s="55" t="s">
        <v>310</v>
      </c>
      <c r="C88" s="127"/>
      <c r="D88" s="127"/>
      <c r="E88" s="200"/>
      <c r="F88" s="127"/>
      <c r="G88" s="127"/>
      <c r="H88" s="127"/>
      <c r="I88" s="127"/>
      <c r="J88" s="127"/>
      <c r="K88" s="127"/>
      <c r="L88" s="203"/>
      <c r="M88" s="127"/>
      <c r="N88" s="127"/>
      <c r="O88" s="216"/>
      <c r="T88" s="278"/>
    </row>
    <row r="89" spans="1:20" ht="12" customHeight="1">
      <c r="A89" s="199"/>
      <c r="B89" s="127"/>
      <c r="C89" s="207"/>
      <c r="D89" s="207"/>
      <c r="E89" s="207"/>
      <c r="F89" s="207"/>
      <c r="G89" s="207"/>
      <c r="H89" s="207"/>
      <c r="I89" s="207"/>
      <c r="J89" s="207"/>
      <c r="K89" s="207"/>
      <c r="L89" s="207"/>
      <c r="M89" s="207"/>
      <c r="N89" s="207"/>
      <c r="O89" s="216"/>
      <c r="T89" s="278"/>
    </row>
    <row r="90" spans="1:20" ht="12" customHeight="1">
      <c r="A90" s="199"/>
      <c r="B90" s="205" t="s">
        <v>248</v>
      </c>
      <c r="C90" s="205"/>
      <c r="D90" s="205"/>
      <c r="E90" s="205"/>
      <c r="F90" s="205"/>
      <c r="G90" s="205"/>
      <c r="H90" s="205"/>
      <c r="I90" s="201"/>
      <c r="J90" s="201"/>
      <c r="K90" s="201"/>
      <c r="L90" s="201"/>
      <c r="M90" s="201"/>
      <c r="N90" s="201"/>
      <c r="O90" s="216"/>
      <c r="T90" s="278"/>
    </row>
    <row r="91" spans="1:20" ht="12" customHeight="1">
      <c r="A91" s="199"/>
      <c r="B91" s="205" t="s">
        <v>249</v>
      </c>
      <c r="C91" s="217"/>
      <c r="D91" s="217"/>
      <c r="E91" s="217"/>
      <c r="F91" s="217"/>
      <c r="G91" s="217"/>
      <c r="H91" s="217"/>
      <c r="I91" s="201"/>
      <c r="J91" s="201"/>
      <c r="K91" s="201"/>
      <c r="L91" s="201"/>
      <c r="M91" s="201"/>
      <c r="N91" s="201"/>
      <c r="O91" s="216"/>
      <c r="T91" s="278"/>
    </row>
    <row r="92" spans="1:20" ht="12" customHeight="1">
      <c r="A92" s="199"/>
      <c r="B92" s="205" t="s">
        <v>250</v>
      </c>
      <c r="C92" s="217"/>
      <c r="D92" s="217"/>
      <c r="E92" s="217"/>
      <c r="F92" s="217"/>
      <c r="G92" s="217"/>
      <c r="H92" s="217"/>
      <c r="I92" s="201"/>
      <c r="J92" s="201"/>
      <c r="K92" s="201"/>
      <c r="L92" s="201"/>
      <c r="M92" s="201"/>
      <c r="N92" s="201"/>
      <c r="O92" s="216"/>
      <c r="T92" s="278"/>
    </row>
    <row r="93" spans="1:20" ht="12" customHeight="1">
      <c r="A93" s="199"/>
      <c r="B93" s="205" t="s">
        <v>251</v>
      </c>
      <c r="C93" s="217"/>
      <c r="D93" s="217"/>
      <c r="E93" s="217"/>
      <c r="F93" s="217"/>
      <c r="G93" s="217"/>
      <c r="H93" s="217"/>
      <c r="I93" s="201"/>
      <c r="J93" s="201"/>
      <c r="K93" s="201"/>
      <c r="L93" s="201"/>
      <c r="M93" s="201"/>
      <c r="N93" s="201"/>
      <c r="O93" s="216"/>
      <c r="T93" s="278"/>
    </row>
    <row r="94" spans="1:20" ht="12" customHeight="1">
      <c r="A94" s="199"/>
      <c r="B94" s="205" t="s">
        <v>308</v>
      </c>
      <c r="C94" s="217"/>
      <c r="D94" s="217"/>
      <c r="E94" s="217"/>
      <c r="F94" s="217"/>
      <c r="G94" s="217"/>
      <c r="H94" s="217"/>
      <c r="I94" s="201"/>
      <c r="J94" s="201"/>
      <c r="K94" s="201"/>
      <c r="L94" s="201"/>
      <c r="M94" s="201"/>
      <c r="N94" s="201"/>
      <c r="O94" s="216"/>
      <c r="T94" s="278"/>
    </row>
    <row r="95" spans="1:20" ht="12" customHeight="1">
      <c r="A95" s="199"/>
      <c r="B95" s="205"/>
      <c r="C95" s="217"/>
      <c r="D95" s="217"/>
      <c r="E95" s="217"/>
      <c r="F95" s="217"/>
      <c r="G95" s="217"/>
      <c r="H95" s="217"/>
      <c r="I95" s="201"/>
      <c r="J95" s="201"/>
      <c r="K95" s="201"/>
      <c r="L95" s="201"/>
      <c r="M95" s="201"/>
      <c r="N95" s="201"/>
      <c r="O95" s="216"/>
      <c r="T95" s="278"/>
    </row>
    <row r="96" spans="1:20" ht="12" customHeight="1">
      <c r="A96" s="199"/>
      <c r="B96" s="127"/>
      <c r="C96" s="127"/>
      <c r="D96" s="127"/>
      <c r="E96" s="200"/>
      <c r="F96" s="127"/>
      <c r="G96" s="127"/>
      <c r="H96" s="127"/>
      <c r="I96" s="127"/>
      <c r="J96" s="127"/>
      <c r="K96" s="127"/>
      <c r="L96" s="127"/>
      <c r="M96" s="127"/>
      <c r="N96" s="127"/>
      <c r="O96" s="216"/>
      <c r="T96" s="278"/>
    </row>
    <row r="97" spans="1:20" ht="15.75">
      <c r="A97" s="243" t="s">
        <v>389</v>
      </c>
      <c r="B97" s="213"/>
      <c r="C97" s="211"/>
      <c r="D97" s="211"/>
      <c r="E97" s="212"/>
      <c r="F97" s="211"/>
      <c r="G97" s="211"/>
      <c r="H97" s="211"/>
      <c r="I97" s="211"/>
      <c r="J97" s="211"/>
      <c r="K97" s="211"/>
      <c r="L97" s="211"/>
      <c r="M97" s="211"/>
      <c r="N97" s="211"/>
      <c r="O97" s="216"/>
      <c r="T97" s="278"/>
    </row>
    <row r="98" spans="1:20" s="216" customFormat="1" ht="19.5">
      <c r="A98" s="269" t="str">
        <f>IF(DSHPool&lt;&gt;"LINCCA", "N/A - This question does not apply to your facility.","")</f>
        <v>N/A - This question does not apply to your facility.</v>
      </c>
      <c r="B98" s="250"/>
      <c r="C98" s="251"/>
      <c r="D98" s="251"/>
      <c r="E98" s="252"/>
      <c r="F98" s="251"/>
      <c r="G98" s="251"/>
      <c r="H98" s="251"/>
      <c r="I98" s="251"/>
      <c r="J98" s="251"/>
      <c r="K98" s="251"/>
      <c r="L98" s="251"/>
      <c r="M98" s="251"/>
      <c r="N98" s="251"/>
      <c r="T98" s="278"/>
    </row>
    <row r="99" spans="1:20" ht="12" customHeight="1">
      <c r="A99" s="199"/>
      <c r="B99" s="205" t="s">
        <v>246</v>
      </c>
      <c r="C99" s="201"/>
      <c r="D99" s="201"/>
      <c r="E99" s="201"/>
      <c r="F99" s="201"/>
      <c r="G99" s="201"/>
      <c r="H99" s="201"/>
      <c r="I99" s="201"/>
      <c r="J99" s="201"/>
      <c r="K99" s="201"/>
      <c r="L99" s="205"/>
      <c r="M99" s="201"/>
      <c r="N99" s="201"/>
      <c r="O99" s="216"/>
      <c r="T99" s="278"/>
    </row>
    <row r="100" spans="1:20" ht="27" thickBot="1">
      <c r="A100" s="199"/>
      <c r="B100" s="131" t="s">
        <v>253</v>
      </c>
      <c r="C100" s="217"/>
      <c r="D100" s="217"/>
      <c r="E100" s="217"/>
      <c r="F100" s="217"/>
      <c r="G100" s="217"/>
      <c r="H100" s="217"/>
      <c r="I100" s="217"/>
      <c r="J100" s="201"/>
      <c r="K100" s="201"/>
      <c r="L100" s="151" t="s">
        <v>217</v>
      </c>
      <c r="M100" s="201"/>
      <c r="N100" s="201"/>
      <c r="O100" s="216"/>
      <c r="T100" s="278"/>
    </row>
    <row r="101" spans="1:20" s="216" customFormat="1" ht="12" customHeight="1">
      <c r="A101" s="199"/>
      <c r="B101" s="217"/>
      <c r="C101" s="217"/>
      <c r="D101" s="217"/>
      <c r="E101" s="217"/>
      <c r="F101" s="217"/>
      <c r="G101" s="217"/>
      <c r="H101" s="217"/>
      <c r="I101" s="217"/>
      <c r="J101" s="201"/>
      <c r="K101" s="201"/>
      <c r="L101" s="202"/>
      <c r="M101" s="201"/>
      <c r="N101" s="201"/>
      <c r="P101"/>
      <c r="T101" s="278"/>
    </row>
    <row r="102" spans="1:20" ht="12" customHeight="1">
      <c r="A102" s="208" t="s">
        <v>10</v>
      </c>
      <c r="B102" s="205" t="s">
        <v>224</v>
      </c>
      <c r="C102" s="205"/>
      <c r="D102" s="205"/>
      <c r="E102" s="205"/>
      <c r="F102" s="205"/>
      <c r="G102" s="205"/>
      <c r="H102" s="205"/>
      <c r="I102" s="127"/>
      <c r="J102" s="127"/>
      <c r="K102" s="127"/>
      <c r="L102" s="331"/>
      <c r="M102" s="127"/>
      <c r="N102" s="127"/>
      <c r="O102" s="216"/>
      <c r="T102" s="278" t="s">
        <v>433</v>
      </c>
    </row>
    <row r="103" spans="1:20" ht="12" customHeight="1">
      <c r="A103" s="208"/>
      <c r="B103" s="205" t="s">
        <v>225</v>
      </c>
      <c r="C103" s="217"/>
      <c r="D103" s="217"/>
      <c r="E103" s="217"/>
      <c r="F103" s="217"/>
      <c r="G103" s="217"/>
      <c r="H103" s="217"/>
      <c r="I103" s="127"/>
      <c r="J103" s="127"/>
      <c r="K103" s="127"/>
      <c r="L103" s="203"/>
      <c r="M103" s="127"/>
      <c r="N103" s="127"/>
      <c r="O103" s="216"/>
      <c r="T103" s="278"/>
    </row>
    <row r="104" spans="1:20" ht="12" customHeight="1">
      <c r="A104" s="209"/>
      <c r="B104" s="127"/>
      <c r="C104" s="127"/>
      <c r="D104" s="127"/>
      <c r="E104" s="200"/>
      <c r="F104" s="127"/>
      <c r="G104" s="127"/>
      <c r="H104" s="127"/>
      <c r="I104" s="127"/>
      <c r="J104" s="127"/>
      <c r="K104" s="127"/>
      <c r="L104" s="127"/>
      <c r="M104" s="127"/>
      <c r="N104" s="127"/>
      <c r="O104" s="216"/>
      <c r="T104" s="278"/>
    </row>
    <row r="105" spans="1:20" ht="12" customHeight="1">
      <c r="A105" s="208" t="s">
        <v>11</v>
      </c>
      <c r="B105" s="205" t="s">
        <v>307</v>
      </c>
      <c r="C105" s="201"/>
      <c r="D105" s="201"/>
      <c r="E105" s="201"/>
      <c r="F105" s="201"/>
      <c r="G105" s="127"/>
      <c r="H105" s="127"/>
      <c r="I105" s="127"/>
      <c r="J105" s="127"/>
      <c r="K105" s="127"/>
      <c r="L105" s="331"/>
      <c r="M105" s="127"/>
      <c r="N105" s="127"/>
      <c r="O105" s="216"/>
      <c r="T105" s="278" t="s">
        <v>434</v>
      </c>
    </row>
    <row r="106" spans="1:20" ht="12" customHeight="1">
      <c r="A106" s="199"/>
      <c r="B106" s="127"/>
      <c r="C106" s="127"/>
      <c r="D106" s="127"/>
      <c r="E106" s="200"/>
      <c r="F106" s="127"/>
      <c r="G106" s="127"/>
      <c r="H106" s="127"/>
      <c r="I106" s="127"/>
      <c r="J106" s="127"/>
      <c r="K106" s="127"/>
      <c r="L106" s="127"/>
      <c r="M106" s="127"/>
      <c r="N106" s="127"/>
      <c r="O106" s="216"/>
      <c r="T106" s="278"/>
    </row>
    <row r="107" spans="1:20" ht="15.75">
      <c r="A107" s="243" t="s">
        <v>405</v>
      </c>
      <c r="B107" s="213"/>
      <c r="C107" s="211"/>
      <c r="D107" s="211"/>
      <c r="E107" s="212"/>
      <c r="F107" s="211"/>
      <c r="G107" s="211"/>
      <c r="H107" s="211"/>
      <c r="I107" s="211"/>
      <c r="J107" s="211"/>
      <c r="K107" s="211"/>
      <c r="L107" s="211"/>
      <c r="M107" s="211"/>
      <c r="N107" s="211"/>
      <c r="O107" s="216"/>
      <c r="T107" s="278"/>
    </row>
    <row r="108" spans="1:20" s="216" customFormat="1" ht="19.5">
      <c r="A108" s="269" t="str">
        <f>IF(DSHPool&lt;&gt;"Major Medical (Central &amp; Northern)", "N/A - This question does not apply to your facility.","")</f>
        <v>N/A - This question does not apply to your facility.</v>
      </c>
      <c r="B108" s="250"/>
      <c r="C108" s="251"/>
      <c r="D108" s="251"/>
      <c r="E108" s="252"/>
      <c r="F108" s="251"/>
      <c r="G108" s="251"/>
      <c r="H108" s="251"/>
      <c r="I108" s="251"/>
      <c r="J108" s="251"/>
      <c r="K108" s="251"/>
      <c r="L108" s="251"/>
      <c r="M108" s="251"/>
      <c r="N108" s="251"/>
      <c r="T108" s="278"/>
    </row>
    <row r="109" spans="1:20" ht="12" customHeight="1">
      <c r="A109" s="209"/>
      <c r="B109" s="205" t="s">
        <v>246</v>
      </c>
      <c r="C109" s="201"/>
      <c r="D109" s="201"/>
      <c r="E109" s="201"/>
      <c r="F109" s="201"/>
      <c r="G109" s="201"/>
      <c r="H109" s="201"/>
      <c r="I109" s="201"/>
      <c r="J109" s="201"/>
      <c r="K109" s="201"/>
      <c r="L109" s="127"/>
      <c r="M109" s="201"/>
      <c r="N109" s="201"/>
      <c r="O109" s="216"/>
      <c r="T109" s="278"/>
    </row>
    <row r="110" spans="1:20" ht="26.25" thickBot="1">
      <c r="B110" s="133" t="s">
        <v>254</v>
      </c>
      <c r="C110" s="205"/>
      <c r="D110" s="205"/>
      <c r="E110" s="205"/>
      <c r="F110" s="205"/>
      <c r="G110" s="205"/>
      <c r="H110" s="205"/>
      <c r="I110" s="201"/>
      <c r="J110" s="201"/>
      <c r="K110" s="201"/>
      <c r="L110" s="151" t="s">
        <v>217</v>
      </c>
      <c r="M110" s="201"/>
      <c r="N110" s="201"/>
      <c r="O110" s="216"/>
      <c r="T110" s="278"/>
    </row>
    <row r="111" spans="1:20" ht="12" customHeight="1">
      <c r="C111" s="205"/>
      <c r="D111" s="205"/>
      <c r="E111" s="205"/>
      <c r="F111" s="205"/>
      <c r="G111" s="205"/>
      <c r="H111" s="205"/>
      <c r="I111" s="201"/>
      <c r="J111" s="201"/>
      <c r="K111" s="201"/>
      <c r="L111" s="201"/>
      <c r="M111" s="201"/>
      <c r="N111" s="201"/>
      <c r="O111" s="216"/>
      <c r="T111" s="278"/>
    </row>
    <row r="112" spans="1:20" ht="12" customHeight="1">
      <c r="A112" s="208" t="s">
        <v>10</v>
      </c>
      <c r="B112" s="205" t="s">
        <v>226</v>
      </c>
      <c r="C112" s="217"/>
      <c r="D112" s="217"/>
      <c r="E112" s="217"/>
      <c r="F112" s="217"/>
      <c r="G112" s="217"/>
      <c r="H112" s="217"/>
      <c r="I112" s="201"/>
      <c r="J112" s="201"/>
      <c r="K112" s="201"/>
      <c r="L112" s="202"/>
      <c r="M112" s="201"/>
      <c r="N112" s="201"/>
      <c r="O112" s="216"/>
      <c r="T112" s="278"/>
    </row>
    <row r="113" spans="1:20" ht="12" customHeight="1">
      <c r="A113" s="208"/>
      <c r="B113" s="133" t="s">
        <v>227</v>
      </c>
      <c r="C113" s="217"/>
      <c r="D113" s="217"/>
      <c r="E113" s="217"/>
      <c r="F113" s="217"/>
      <c r="G113" s="217"/>
      <c r="H113" s="217"/>
      <c r="I113" s="201"/>
      <c r="J113" s="201"/>
      <c r="K113" s="201"/>
      <c r="L113" s="202"/>
      <c r="M113" s="201"/>
      <c r="N113" s="201"/>
      <c r="O113" s="216"/>
      <c r="T113" s="278"/>
    </row>
    <row r="114" spans="1:20" ht="12" customHeight="1">
      <c r="A114" s="208"/>
      <c r="B114" s="133" t="s">
        <v>228</v>
      </c>
      <c r="C114" s="217"/>
      <c r="D114" s="217"/>
      <c r="E114" s="217"/>
      <c r="F114" s="217"/>
      <c r="G114" s="217"/>
      <c r="H114" s="217"/>
      <c r="I114" s="201"/>
      <c r="J114" s="201"/>
      <c r="K114" s="201"/>
      <c r="L114" s="202"/>
      <c r="M114" s="201"/>
      <c r="N114" s="201"/>
      <c r="O114" s="216"/>
      <c r="T114" s="278"/>
    </row>
    <row r="115" spans="1:20" ht="12" customHeight="1">
      <c r="A115" s="208"/>
      <c r="B115" s="133" t="s">
        <v>229</v>
      </c>
      <c r="C115" s="217"/>
      <c r="D115" s="217"/>
      <c r="E115" s="217"/>
      <c r="F115" s="217"/>
      <c r="G115" s="217"/>
      <c r="H115" s="217"/>
      <c r="I115" s="201"/>
      <c r="J115" s="201"/>
      <c r="K115" s="201"/>
      <c r="L115" s="202"/>
      <c r="M115" s="201"/>
      <c r="N115" s="201"/>
      <c r="O115" s="216"/>
      <c r="T115" s="278"/>
    </row>
    <row r="116" spans="1:20" ht="12" customHeight="1">
      <c r="A116" s="208"/>
      <c r="B116" s="133"/>
      <c r="C116" s="217"/>
      <c r="D116" s="217"/>
      <c r="E116" s="217"/>
      <c r="F116" s="217"/>
      <c r="G116" s="217"/>
      <c r="H116" s="217"/>
      <c r="I116" s="201"/>
      <c r="J116" s="201"/>
      <c r="K116" s="201"/>
      <c r="L116" s="202"/>
      <c r="M116" s="201"/>
      <c r="N116" s="201"/>
      <c r="O116" s="216"/>
      <c r="T116" s="278"/>
    </row>
    <row r="117" spans="1:20" s="214" customFormat="1" ht="12" customHeight="1">
      <c r="A117" s="208"/>
      <c r="B117" s="208" t="s">
        <v>220</v>
      </c>
      <c r="C117" s="205" t="s">
        <v>255</v>
      </c>
      <c r="D117" s="201"/>
      <c r="E117" s="201"/>
      <c r="F117" s="201"/>
      <c r="G117" s="201"/>
      <c r="H117" s="201"/>
      <c r="I117" s="217"/>
      <c r="J117" s="217"/>
      <c r="K117" s="217"/>
      <c r="L117" s="331"/>
      <c r="M117" s="217"/>
      <c r="N117" s="217"/>
      <c r="O117" s="216"/>
      <c r="T117" s="278" t="s">
        <v>435</v>
      </c>
    </row>
    <row r="118" spans="1:20" s="214" customFormat="1" ht="12" customHeight="1">
      <c r="A118" s="208"/>
      <c r="B118" s="208"/>
      <c r="C118" s="217" t="s">
        <v>256</v>
      </c>
      <c r="D118" s="217"/>
      <c r="E118" s="217"/>
      <c r="F118" s="217"/>
      <c r="G118" s="217"/>
      <c r="H118" s="217"/>
      <c r="I118" s="217"/>
      <c r="J118" s="217"/>
      <c r="K118" s="217"/>
      <c r="L118" s="215"/>
      <c r="M118" s="217"/>
      <c r="N118" s="217"/>
      <c r="O118" s="216"/>
      <c r="T118" s="279"/>
    </row>
    <row r="119" spans="1:20" ht="12" customHeight="1">
      <c r="A119" s="208"/>
      <c r="B119" s="217"/>
      <c r="C119" s="217"/>
      <c r="D119" s="217"/>
      <c r="E119" s="217"/>
      <c r="F119" s="217"/>
      <c r="G119" s="201"/>
      <c r="H119" s="201"/>
      <c r="I119" s="201"/>
      <c r="J119" s="201"/>
      <c r="K119" s="201"/>
      <c r="L119" s="127"/>
      <c r="M119" s="201"/>
      <c r="N119" s="201"/>
      <c r="O119" s="216"/>
      <c r="T119" s="278"/>
    </row>
    <row r="120" spans="1:20" ht="12" customHeight="1">
      <c r="A120" s="208"/>
      <c r="B120" s="208" t="s">
        <v>221</v>
      </c>
      <c r="C120" s="205" t="s">
        <v>230</v>
      </c>
      <c r="D120" s="205"/>
      <c r="E120" s="205"/>
      <c r="F120" s="205"/>
      <c r="G120" s="205"/>
      <c r="H120" s="205"/>
      <c r="I120" s="201"/>
      <c r="J120" s="201"/>
      <c r="K120" s="201"/>
      <c r="L120" s="331"/>
      <c r="M120" s="201"/>
      <c r="N120" s="201"/>
      <c r="O120" s="216"/>
      <c r="T120" s="278" t="s">
        <v>436</v>
      </c>
    </row>
    <row r="121" spans="1:20" ht="12" customHeight="1">
      <c r="A121" s="208"/>
      <c r="B121" s="208"/>
      <c r="C121" s="133" t="s">
        <v>257</v>
      </c>
      <c r="D121" s="217"/>
      <c r="E121" s="217"/>
      <c r="F121" s="217"/>
      <c r="G121" s="217"/>
      <c r="H121" s="217"/>
      <c r="I121" s="201"/>
      <c r="J121" s="201"/>
      <c r="K121" s="201"/>
      <c r="L121" s="203"/>
      <c r="M121" s="201"/>
      <c r="N121" s="201"/>
      <c r="O121" s="216"/>
      <c r="T121" s="278"/>
    </row>
    <row r="122" spans="1:20" ht="12" customHeight="1">
      <c r="A122" s="208"/>
      <c r="B122" s="208"/>
      <c r="C122" s="133" t="s">
        <v>258</v>
      </c>
      <c r="D122" s="217"/>
      <c r="E122" s="217"/>
      <c r="F122" s="217"/>
      <c r="G122" s="217"/>
      <c r="H122" s="217"/>
      <c r="I122" s="201"/>
      <c r="J122" s="201"/>
      <c r="K122" s="201"/>
      <c r="L122" s="203"/>
      <c r="M122" s="201"/>
      <c r="N122" s="201"/>
      <c r="O122" s="216"/>
      <c r="T122" s="278"/>
    </row>
    <row r="123" spans="1:20" ht="12" customHeight="1">
      <c r="A123" s="208"/>
      <c r="B123" s="208"/>
      <c r="C123" s="133" t="s">
        <v>259</v>
      </c>
      <c r="D123" s="217"/>
      <c r="E123" s="217"/>
      <c r="F123" s="217"/>
      <c r="G123" s="217"/>
      <c r="H123" s="217"/>
      <c r="I123" s="201"/>
      <c r="J123" s="201"/>
      <c r="K123" s="201"/>
      <c r="L123" s="203"/>
      <c r="M123" s="201"/>
      <c r="N123" s="201"/>
      <c r="O123" s="216"/>
      <c r="T123" s="278"/>
    </row>
    <row r="124" spans="1:20" ht="12" customHeight="1">
      <c r="A124" s="208"/>
      <c r="B124" s="217"/>
      <c r="C124" s="217"/>
      <c r="D124" s="217"/>
      <c r="E124" s="217"/>
      <c r="F124" s="217"/>
      <c r="G124" s="201"/>
      <c r="H124" s="201"/>
      <c r="I124" s="201"/>
      <c r="J124" s="201"/>
      <c r="K124" s="201"/>
      <c r="L124" s="203"/>
      <c r="M124" s="201"/>
      <c r="N124" s="201"/>
      <c r="O124" s="216"/>
      <c r="T124" s="278"/>
    </row>
    <row r="125" spans="1:20" ht="12" customHeight="1">
      <c r="A125" s="208"/>
      <c r="B125" s="208" t="s">
        <v>222</v>
      </c>
      <c r="C125" s="205" t="s">
        <v>260</v>
      </c>
      <c r="D125" s="201"/>
      <c r="E125" s="201"/>
      <c r="F125" s="201"/>
      <c r="G125" s="201"/>
      <c r="H125" s="201"/>
      <c r="I125" s="201"/>
      <c r="J125" s="201"/>
      <c r="K125" s="201"/>
      <c r="L125" s="331"/>
      <c r="M125" s="201"/>
      <c r="N125" s="201"/>
      <c r="O125" s="216"/>
      <c r="T125" s="278" t="s">
        <v>437</v>
      </c>
    </row>
    <row r="126" spans="1:20" ht="12" customHeight="1">
      <c r="A126" s="208"/>
      <c r="B126" s="217"/>
      <c r="C126" s="217"/>
      <c r="D126" s="217"/>
      <c r="E126" s="217"/>
      <c r="F126" s="217"/>
      <c r="G126" s="201"/>
      <c r="H126" s="201"/>
      <c r="I126" s="201"/>
      <c r="J126" s="201"/>
      <c r="K126" s="201"/>
      <c r="L126" s="201"/>
      <c r="M126" s="201"/>
      <c r="N126" s="201"/>
      <c r="O126" s="216"/>
      <c r="T126" s="278"/>
    </row>
    <row r="127" spans="1:20" ht="12" customHeight="1">
      <c r="A127" s="208"/>
      <c r="B127" s="208" t="s">
        <v>223</v>
      </c>
      <c r="C127" s="205" t="s">
        <v>261</v>
      </c>
      <c r="D127" s="205"/>
      <c r="E127" s="205"/>
      <c r="F127" s="205"/>
      <c r="G127" s="205"/>
      <c r="H127" s="205"/>
      <c r="I127" s="201"/>
      <c r="J127" s="201"/>
      <c r="K127" s="201"/>
      <c r="L127" s="331"/>
      <c r="M127" s="201"/>
      <c r="N127" s="201"/>
      <c r="O127" s="216"/>
      <c r="T127" s="278" t="s">
        <v>438</v>
      </c>
    </row>
    <row r="128" spans="1:20" ht="12" customHeight="1">
      <c r="C128" s="205" t="s">
        <v>262</v>
      </c>
      <c r="O128" s="216"/>
      <c r="T128" s="278"/>
    </row>
    <row r="129" spans="1:20" ht="12" customHeight="1">
      <c r="C129" s="205" t="s">
        <v>263</v>
      </c>
      <c r="O129" s="216"/>
      <c r="T129" s="278"/>
    </row>
    <row r="130" spans="1:20" ht="12" customHeight="1">
      <c r="C130" s="205" t="s">
        <v>264</v>
      </c>
      <c r="O130" s="216"/>
      <c r="T130" s="278"/>
    </row>
    <row r="131" spans="1:20" ht="12" customHeight="1">
      <c r="C131" s="205" t="s">
        <v>265</v>
      </c>
      <c r="O131" s="216"/>
      <c r="T131" s="278"/>
    </row>
    <row r="132" spans="1:20" ht="12" customHeight="1">
      <c r="C132" s="205"/>
      <c r="O132" s="216"/>
      <c r="T132" s="278"/>
    </row>
    <row r="133" spans="1:20" ht="15.75">
      <c r="A133" s="243" t="s">
        <v>390</v>
      </c>
      <c r="B133" s="213"/>
      <c r="C133" s="211"/>
      <c r="D133" s="211"/>
      <c r="E133" s="212"/>
      <c r="F133" s="211"/>
      <c r="G133" s="211"/>
      <c r="H133" s="211"/>
      <c r="I133" s="211"/>
      <c r="J133" s="211"/>
      <c r="K133" s="211"/>
      <c r="L133" s="211"/>
      <c r="M133" s="211"/>
      <c r="N133" s="211"/>
      <c r="O133" s="216"/>
      <c r="T133" s="278"/>
    </row>
    <row r="134" spans="1:20" ht="19.5">
      <c r="A134" s="274" t="str">
        <f>IF(DSHPool&lt;&gt;"Major Medical (Southwestern)", "N/A - This question does not apply to your facility.","")</f>
        <v>N/A - This question does not apply to your facility.</v>
      </c>
      <c r="C134" s="205"/>
      <c r="O134" s="216"/>
      <c r="T134" s="278"/>
    </row>
    <row r="135" spans="1:20" ht="12" customHeight="1" thickBot="1">
      <c r="A135" s="51"/>
      <c r="B135" s="51" t="str">
        <f>"In order to qualify for Disproportionate Share Payments for FFY "&amp;Year&amp;", we must verify that"</f>
        <v>In order to qualify for Disproportionate Share Payments for FFY 2021, we must verify that</v>
      </c>
      <c r="C135" s="205"/>
      <c r="D135" s="51"/>
      <c r="L135" s="151" t="s">
        <v>217</v>
      </c>
      <c r="O135" s="216"/>
      <c r="T135" s="278"/>
    </row>
    <row r="136" spans="1:20" ht="12" customHeight="1">
      <c r="A136" s="51"/>
      <c r="B136" s="51" t="s">
        <v>391</v>
      </c>
      <c r="C136" s="205"/>
      <c r="D136" s="51"/>
      <c r="O136" s="216"/>
      <c r="T136" s="278"/>
    </row>
    <row r="137" spans="1:20" ht="12" customHeight="1">
      <c r="A137" s="51"/>
      <c r="B137" s="51"/>
      <c r="C137" s="205"/>
      <c r="D137" s="51"/>
      <c r="O137" s="216"/>
      <c r="T137" s="278"/>
    </row>
    <row r="138" spans="1:20" ht="12" customHeight="1">
      <c r="A138" s="52" t="s">
        <v>10</v>
      </c>
      <c r="B138" s="51" t="s">
        <v>392</v>
      </c>
      <c r="C138" s="205"/>
      <c r="D138" s="51"/>
      <c r="O138" s="216"/>
      <c r="T138" s="278"/>
    </row>
    <row r="139" spans="1:20" ht="12" customHeight="1">
      <c r="A139" s="51"/>
      <c r="B139" s="51" t="s">
        <v>393</v>
      </c>
      <c r="C139" s="205"/>
      <c r="D139" s="51"/>
      <c r="O139" s="216"/>
      <c r="T139" s="278"/>
    </row>
    <row r="140" spans="1:20" ht="12" customHeight="1">
      <c r="A140" s="51"/>
      <c r="B140" s="51" t="s">
        <v>228</v>
      </c>
      <c r="C140" s="205"/>
      <c r="D140" s="51"/>
      <c r="O140" s="216"/>
      <c r="T140" s="278"/>
    </row>
    <row r="141" spans="1:20" ht="12" customHeight="1">
      <c r="A141" s="51"/>
      <c r="B141" s="51" t="s">
        <v>229</v>
      </c>
      <c r="C141" s="205"/>
      <c r="D141" s="51"/>
      <c r="O141" s="216"/>
      <c r="T141" s="278"/>
    </row>
    <row r="142" spans="1:20" ht="12" customHeight="1">
      <c r="A142" s="51"/>
      <c r="B142" s="51"/>
      <c r="C142" s="205"/>
      <c r="D142" s="51"/>
      <c r="O142" s="216"/>
      <c r="T142" s="278"/>
    </row>
    <row r="143" spans="1:20" ht="12" customHeight="1">
      <c r="A143" s="51"/>
      <c r="B143" s="52" t="s">
        <v>220</v>
      </c>
      <c r="C143" s="205" t="s">
        <v>394</v>
      </c>
      <c r="D143" s="51"/>
      <c r="L143" s="331"/>
      <c r="O143" s="216"/>
      <c r="T143" s="278" t="s">
        <v>439</v>
      </c>
    </row>
    <row r="144" spans="1:20" ht="12" customHeight="1">
      <c r="A144" s="51"/>
      <c r="B144" s="52"/>
      <c r="C144" s="205" t="s">
        <v>395</v>
      </c>
      <c r="D144" s="51"/>
      <c r="O144" s="216"/>
      <c r="T144" s="278"/>
    </row>
    <row r="145" spans="1:20" ht="12" customHeight="1">
      <c r="A145" s="51"/>
      <c r="B145" s="52"/>
      <c r="C145" s="205"/>
      <c r="D145" s="51"/>
      <c r="O145" s="216"/>
      <c r="T145" s="278"/>
    </row>
    <row r="146" spans="1:20" ht="12" customHeight="1">
      <c r="A146" s="51"/>
      <c r="B146" s="52" t="s">
        <v>221</v>
      </c>
      <c r="C146" s="205" t="s">
        <v>396</v>
      </c>
      <c r="D146" s="51"/>
      <c r="L146" s="331"/>
      <c r="O146" s="216"/>
      <c r="T146" s="278" t="s">
        <v>440</v>
      </c>
    </row>
    <row r="147" spans="1:20" ht="12" customHeight="1">
      <c r="A147" s="51"/>
      <c r="B147" s="52"/>
      <c r="C147" s="205" t="s">
        <v>397</v>
      </c>
      <c r="D147" s="51"/>
      <c r="O147" s="216"/>
      <c r="T147" s="278"/>
    </row>
    <row r="148" spans="1:20" ht="12" customHeight="1">
      <c r="A148" s="51"/>
      <c r="B148" s="52"/>
      <c r="C148" s="205" t="s">
        <v>258</v>
      </c>
      <c r="D148" s="51"/>
      <c r="O148" s="216"/>
      <c r="T148" s="278"/>
    </row>
    <row r="149" spans="1:20" ht="12" customHeight="1">
      <c r="A149" s="51"/>
      <c r="B149" s="52"/>
      <c r="C149" s="205" t="s">
        <v>398</v>
      </c>
      <c r="D149" s="51"/>
      <c r="O149" s="216"/>
      <c r="T149" s="278"/>
    </row>
    <row r="150" spans="1:20" ht="12" customHeight="1">
      <c r="A150" s="51"/>
      <c r="B150" s="52"/>
      <c r="C150" s="205"/>
      <c r="D150" s="51"/>
      <c r="O150" s="216"/>
      <c r="T150" s="278"/>
    </row>
    <row r="151" spans="1:20" ht="12" customHeight="1">
      <c r="A151" s="51"/>
      <c r="B151" s="52" t="s">
        <v>222</v>
      </c>
      <c r="C151" s="205" t="s">
        <v>399</v>
      </c>
      <c r="D151" s="51"/>
      <c r="L151" s="331"/>
      <c r="O151" s="216"/>
      <c r="T151" s="278" t="s">
        <v>441</v>
      </c>
    </row>
    <row r="152" spans="1:20" ht="12" customHeight="1">
      <c r="A152" s="51"/>
      <c r="B152" s="52"/>
      <c r="C152" s="205" t="s">
        <v>400</v>
      </c>
      <c r="D152" s="51"/>
      <c r="O152" s="216"/>
      <c r="T152" s="278"/>
    </row>
    <row r="153" spans="1:20" ht="12" customHeight="1">
      <c r="A153" s="51"/>
      <c r="B153" s="52"/>
      <c r="C153" s="205"/>
      <c r="D153" s="51"/>
      <c r="O153" s="216"/>
      <c r="T153" s="278"/>
    </row>
    <row r="154" spans="1:20" ht="12" customHeight="1">
      <c r="A154" s="51"/>
      <c r="B154" s="52" t="s">
        <v>223</v>
      </c>
      <c r="C154" s="205" t="s">
        <v>401</v>
      </c>
      <c r="D154" s="51"/>
      <c r="L154" s="331"/>
      <c r="O154" s="216"/>
      <c r="T154" s="278" t="s">
        <v>442</v>
      </c>
    </row>
    <row r="155" spans="1:20" ht="12" customHeight="1">
      <c r="A155" s="51"/>
      <c r="B155" s="52"/>
      <c r="C155" s="205"/>
      <c r="D155" s="51"/>
      <c r="O155" s="216"/>
      <c r="T155" s="278"/>
    </row>
    <row r="156" spans="1:20" ht="12" customHeight="1">
      <c r="A156" s="51"/>
      <c r="B156" s="52" t="s">
        <v>402</v>
      </c>
      <c r="C156" s="205" t="s">
        <v>403</v>
      </c>
      <c r="D156" s="51"/>
      <c r="L156" s="331"/>
      <c r="O156" s="216"/>
      <c r="T156" s="278" t="s">
        <v>443</v>
      </c>
    </row>
    <row r="157" spans="1:20" ht="12" customHeight="1">
      <c r="A157" s="51"/>
      <c r="B157" s="51"/>
      <c r="C157" s="205" t="s">
        <v>404</v>
      </c>
      <c r="D157" s="51"/>
      <c r="O157" s="216"/>
      <c r="T157" s="278"/>
    </row>
    <row r="158" spans="1:20" ht="12" customHeight="1">
      <c r="C158" s="205"/>
      <c r="O158" s="216"/>
      <c r="T158" s="278"/>
    </row>
    <row r="159" spans="1:20" ht="12" customHeight="1">
      <c r="C159" s="205"/>
      <c r="O159" s="216"/>
      <c r="T159" s="278"/>
    </row>
    <row r="160" spans="1:20" ht="12" customHeight="1">
      <c r="O160" s="216"/>
      <c r="T160" s="278"/>
    </row>
    <row r="161" spans="1:20" ht="15.75" hidden="1">
      <c r="A161" s="243" t="s">
        <v>252</v>
      </c>
      <c r="B161" s="213"/>
      <c r="C161" s="211"/>
      <c r="D161" s="211"/>
      <c r="E161" s="212"/>
      <c r="F161" s="211"/>
      <c r="G161" s="211"/>
      <c r="H161" s="211"/>
      <c r="I161" s="211"/>
      <c r="J161" s="211"/>
      <c r="K161" s="211"/>
      <c r="L161" s="211"/>
      <c r="M161" s="211"/>
      <c r="N161" s="211"/>
      <c r="O161" s="216"/>
      <c r="P161" s="216"/>
      <c r="T161" s="278"/>
    </row>
    <row r="162" spans="1:20" ht="12.75" hidden="1">
      <c r="A162" s="229"/>
      <c r="B162" s="205" t="s">
        <v>311</v>
      </c>
      <c r="C162" s="229"/>
      <c r="D162" s="229"/>
      <c r="E162" s="229"/>
      <c r="F162" s="229"/>
      <c r="G162" s="229"/>
      <c r="H162" s="229"/>
      <c r="I162" s="229"/>
      <c r="J162" s="229"/>
      <c r="K162" s="216"/>
      <c r="L162" s="216"/>
      <c r="M162" s="216"/>
      <c r="N162" s="216"/>
      <c r="O162" s="216"/>
      <c r="P162" s="216"/>
      <c r="T162" s="278"/>
    </row>
    <row r="163" spans="1:20" ht="12.75" hidden="1">
      <c r="A163" s="229"/>
      <c r="B163" s="205" t="s">
        <v>312</v>
      </c>
      <c r="C163" s="229"/>
      <c r="D163" s="229"/>
      <c r="E163" s="229"/>
      <c r="F163" s="229"/>
      <c r="G163" s="229"/>
      <c r="H163" s="229"/>
      <c r="I163" s="229"/>
      <c r="J163" s="229"/>
      <c r="K163" s="216"/>
      <c r="L163" s="216"/>
      <c r="M163" s="216"/>
      <c r="N163" s="216"/>
      <c r="O163" s="216"/>
      <c r="P163" s="216"/>
      <c r="T163" s="278"/>
    </row>
    <row r="164" spans="1:20" ht="26.25" hidden="1" thickBot="1">
      <c r="A164" s="229"/>
      <c r="B164" s="205" t="s">
        <v>313</v>
      </c>
      <c r="C164" s="229"/>
      <c r="D164" s="229"/>
      <c r="E164" s="229"/>
      <c r="F164" s="229"/>
      <c r="G164" s="229"/>
      <c r="H164" s="229"/>
      <c r="I164" s="229"/>
      <c r="J164" s="229"/>
      <c r="K164" s="216"/>
      <c r="L164" s="151" t="s">
        <v>217</v>
      </c>
      <c r="M164" s="216"/>
      <c r="N164" s="216"/>
      <c r="O164" s="216"/>
      <c r="P164" s="216"/>
      <c r="T164" s="278"/>
    </row>
    <row r="165" spans="1:20" ht="12.75" hidden="1">
      <c r="A165" s="229"/>
      <c r="B165" s="229"/>
      <c r="C165" s="229"/>
      <c r="D165" s="229"/>
      <c r="E165" s="229"/>
      <c r="F165" s="229"/>
      <c r="G165" s="229"/>
      <c r="H165" s="229"/>
      <c r="I165" s="229"/>
      <c r="J165" s="229"/>
      <c r="K165" s="216"/>
      <c r="L165" s="216"/>
      <c r="M165" s="216"/>
      <c r="N165" s="216"/>
      <c r="O165" s="216"/>
      <c r="P165" s="216"/>
      <c r="T165" s="278"/>
    </row>
    <row r="166" spans="1:20" ht="12.75" hidden="1">
      <c r="A166" s="208" t="s">
        <v>10</v>
      </c>
      <c r="B166" s="228" t="s">
        <v>339</v>
      </c>
      <c r="C166" s="229"/>
      <c r="D166" s="229"/>
      <c r="E166" s="229"/>
      <c r="F166" s="229"/>
      <c r="G166" s="229"/>
      <c r="H166" s="229"/>
      <c r="I166" s="229"/>
      <c r="J166" s="229"/>
      <c r="K166" s="216"/>
      <c r="L166" s="331"/>
      <c r="M166" s="216"/>
      <c r="N166" s="216"/>
      <c r="O166" s="216"/>
      <c r="P166" s="216"/>
      <c r="T166" s="278" t="s">
        <v>444</v>
      </c>
    </row>
    <row r="167" spans="1:20" ht="12.75" hidden="1">
      <c r="A167" s="229"/>
      <c r="B167" s="229" t="s">
        <v>314</v>
      </c>
      <c r="C167" s="229"/>
      <c r="D167" s="229"/>
      <c r="E167" s="229"/>
      <c r="F167" s="229"/>
      <c r="G167" s="229"/>
      <c r="H167" s="229"/>
      <c r="I167" s="229"/>
      <c r="J167" s="229"/>
      <c r="K167" s="216"/>
      <c r="L167" s="216"/>
      <c r="M167" s="216"/>
      <c r="N167" s="216"/>
      <c r="O167" s="216"/>
      <c r="P167" s="216"/>
      <c r="T167" s="278"/>
    </row>
    <row r="168" spans="1:20" ht="12.75" hidden="1">
      <c r="A168" s="229"/>
      <c r="B168" s="232" t="str">
        <f>CONCATENATE("the qualifying percentage for the latest filed cost reporting period is ",TEXT(MIUR_Threshold,"0.00%"),".")</f>
        <v>the qualifying percentage for the latest filed cost reporting period is 0.00%.</v>
      </c>
      <c r="C168" s="229"/>
      <c r="D168" s="229"/>
      <c r="E168" s="229"/>
      <c r="F168" s="229"/>
      <c r="G168" s="229"/>
      <c r="H168" s="229"/>
      <c r="I168" s="229"/>
      <c r="J168" s="229"/>
      <c r="K168" s="216"/>
      <c r="L168" s="216"/>
      <c r="M168" s="216"/>
      <c r="N168" s="216"/>
      <c r="O168" s="216"/>
      <c r="P168" s="216"/>
      <c r="T168" s="278"/>
    </row>
    <row r="169" spans="1:20" ht="12.75" hidden="1">
      <c r="A169" s="229"/>
      <c r="B169" s="229"/>
      <c r="C169" s="229"/>
      <c r="D169" s="229"/>
      <c r="E169" s="229"/>
      <c r="F169" s="229"/>
      <c r="G169" s="229"/>
      <c r="H169" s="229"/>
      <c r="I169" s="229"/>
      <c r="J169" s="229"/>
      <c r="K169" s="216"/>
      <c r="L169" s="216"/>
      <c r="M169" s="216"/>
      <c r="N169" s="216"/>
      <c r="O169" s="216"/>
      <c r="P169" s="216"/>
      <c r="T169" s="278"/>
    </row>
    <row r="170" spans="1:20" ht="12.75" hidden="1">
      <c r="A170" s="229"/>
      <c r="B170" s="228" t="s">
        <v>340</v>
      </c>
      <c r="C170" s="229"/>
      <c r="D170" s="229"/>
      <c r="E170" s="229"/>
      <c r="F170" s="229"/>
      <c r="G170" s="229"/>
      <c r="H170" s="229"/>
      <c r="I170" s="229"/>
      <c r="J170" s="229"/>
      <c r="K170" s="216"/>
      <c r="L170" s="216"/>
      <c r="M170" s="216"/>
      <c r="N170" s="216"/>
      <c r="O170" s="216"/>
      <c r="P170" s="216"/>
      <c r="T170" s="278"/>
    </row>
    <row r="171" spans="1:20" ht="12.75" hidden="1">
      <c r="A171" s="229"/>
      <c r="B171" s="229"/>
      <c r="C171" s="229"/>
      <c r="D171" s="229"/>
      <c r="E171" s="229"/>
      <c r="F171" s="229"/>
      <c r="G171" s="229"/>
      <c r="H171" s="229"/>
      <c r="I171" s="229"/>
      <c r="J171" s="229"/>
      <c r="K171" s="216"/>
      <c r="L171" s="216"/>
      <c r="M171" s="216"/>
      <c r="N171" s="216"/>
      <c r="O171" s="216"/>
      <c r="P171" s="216"/>
      <c r="T171" s="278"/>
    </row>
    <row r="172" spans="1:20" ht="12.75" hidden="1">
      <c r="A172" s="229"/>
      <c r="B172" s="229" t="s">
        <v>341</v>
      </c>
      <c r="C172" s="189"/>
      <c r="D172" s="230"/>
      <c r="E172" s="229"/>
      <c r="F172" s="229"/>
      <c r="G172" s="229"/>
      <c r="H172" s="229"/>
      <c r="I172" s="229"/>
      <c r="J172" s="229"/>
      <c r="K172" s="216"/>
      <c r="L172" s="216"/>
      <c r="M172" s="216"/>
      <c r="N172" s="216"/>
      <c r="O172" s="216"/>
      <c r="P172" s="216"/>
      <c r="T172" s="278"/>
    </row>
    <row r="173" spans="1:20" ht="12.75" hidden="1">
      <c r="A173" s="229"/>
      <c r="B173" s="229"/>
      <c r="C173" s="229"/>
      <c r="D173" s="229"/>
      <c r="E173" s="229"/>
      <c r="F173" s="229"/>
      <c r="G173" s="229"/>
      <c r="H173" s="229"/>
      <c r="I173" s="229"/>
      <c r="J173" s="229"/>
      <c r="K173" s="216"/>
      <c r="L173" s="216"/>
      <c r="M173" s="216"/>
      <c r="N173" s="216"/>
      <c r="O173" s="216"/>
      <c r="P173" s="216"/>
      <c r="T173" s="278"/>
    </row>
    <row r="174" spans="1:20" ht="12.75" hidden="1">
      <c r="A174" s="229"/>
      <c r="B174" s="229" t="s">
        <v>315</v>
      </c>
      <c r="C174" s="229"/>
      <c r="D174" s="229"/>
      <c r="E174" s="229"/>
      <c r="F174" s="229"/>
      <c r="G174" s="229"/>
      <c r="H174" s="229"/>
      <c r="I174" s="229"/>
      <c r="J174" s="229"/>
      <c r="K174" s="216"/>
      <c r="L174" s="216"/>
      <c r="M174" s="216"/>
      <c r="N174" s="216"/>
      <c r="O174" s="216"/>
      <c r="P174" s="216"/>
      <c r="T174" s="278"/>
    </row>
    <row r="175" spans="1:20" ht="12.75" hidden="1">
      <c r="A175" s="229"/>
      <c r="B175" s="229" t="s">
        <v>316</v>
      </c>
      <c r="C175" s="229"/>
      <c r="D175" s="229"/>
      <c r="E175" s="229"/>
      <c r="F175" s="229"/>
      <c r="G175" s="229"/>
      <c r="H175" s="229"/>
      <c r="I175" s="229"/>
      <c r="J175" s="229"/>
      <c r="K175" s="216"/>
      <c r="L175" s="216"/>
      <c r="M175" s="216"/>
      <c r="N175" s="216"/>
      <c r="O175" s="216"/>
      <c r="P175" s="216"/>
      <c r="T175" s="278"/>
    </row>
    <row r="176" spans="1:20" ht="12.75" hidden="1">
      <c r="A176" s="229"/>
      <c r="B176" s="229" t="s">
        <v>317</v>
      </c>
      <c r="C176" s="229"/>
      <c r="D176" s="229"/>
      <c r="E176" s="229"/>
      <c r="F176" s="229"/>
      <c r="G176" s="229"/>
      <c r="H176" s="229"/>
      <c r="I176" s="229"/>
      <c r="J176" s="229"/>
      <c r="K176" s="216"/>
      <c r="L176" s="216"/>
      <c r="M176" s="216"/>
      <c r="N176" s="216"/>
      <c r="O176" s="216"/>
      <c r="P176" s="216"/>
      <c r="T176" s="278"/>
    </row>
    <row r="177" spans="1:20" ht="12.75" hidden="1">
      <c r="A177" s="229"/>
      <c r="B177" s="229" t="s">
        <v>318</v>
      </c>
      <c r="C177" s="229"/>
      <c r="D177" s="229"/>
      <c r="E177" s="229"/>
      <c r="F177" s="229"/>
      <c r="G177" s="229"/>
      <c r="H177" s="229"/>
      <c r="I177" s="229"/>
      <c r="J177" s="229"/>
      <c r="K177" s="216"/>
      <c r="L177" s="216"/>
      <c r="M177" s="216"/>
      <c r="N177" s="216"/>
      <c r="O177" s="216"/>
      <c r="P177" s="216"/>
      <c r="T177" s="278"/>
    </row>
    <row r="178" spans="1:20" ht="12.75" hidden="1">
      <c r="A178" s="229"/>
      <c r="B178" s="229" t="str">
        <f>CONCATENATE("available coverage). Hospitals that did not have at least ",TEXT(MIUR_Threshold,"0.00%")," Medicaid inpatient days’ utilization or qualify")</f>
        <v>available coverage). Hospitals that did not have at least 0.00% Medicaid inpatient days’ utilization or qualify</v>
      </c>
      <c r="C178" s="229"/>
      <c r="D178" s="229"/>
      <c r="E178" s="229"/>
      <c r="F178" s="229"/>
      <c r="G178" s="229"/>
      <c r="H178" s="229"/>
      <c r="I178" s="229"/>
      <c r="J178" s="229"/>
      <c r="K178" s="216"/>
      <c r="L178" s="216"/>
      <c r="M178" s="216"/>
      <c r="N178" s="216"/>
      <c r="O178" s="216"/>
      <c r="P178" s="216"/>
      <c r="T178" s="278"/>
    </row>
    <row r="179" spans="1:20" ht="12.75" hidden="1">
      <c r="A179" s="229"/>
      <c r="B179" s="229" t="s">
        <v>319</v>
      </c>
      <c r="C179" s="229"/>
      <c r="D179" s="229"/>
      <c r="E179" s="229"/>
      <c r="F179" s="229"/>
      <c r="G179" s="229"/>
      <c r="H179" s="229"/>
      <c r="I179" s="229"/>
      <c r="J179" s="229"/>
      <c r="K179" s="216"/>
      <c r="L179" s="216"/>
      <c r="M179" s="216"/>
      <c r="N179" s="216"/>
      <c r="O179" s="216"/>
      <c r="P179" s="216"/>
      <c r="T179" s="278"/>
    </row>
    <row r="180" spans="1:20" ht="12.75" hidden="1">
      <c r="A180" s="229"/>
      <c r="B180" s="229" t="s">
        <v>320</v>
      </c>
      <c r="C180" s="229"/>
      <c r="D180" s="229"/>
      <c r="E180" s="229"/>
      <c r="F180" s="229"/>
      <c r="G180" s="229"/>
      <c r="H180" s="229"/>
      <c r="I180" s="229"/>
      <c r="J180" s="229"/>
      <c r="K180" s="216"/>
      <c r="L180" s="216"/>
      <c r="M180" s="216"/>
      <c r="N180" s="216"/>
      <c r="O180" s="216"/>
      <c r="P180" s="216"/>
      <c r="T180" s="278"/>
    </row>
    <row r="181" spans="1:20" ht="12.75" hidden="1">
      <c r="A181" s="229"/>
      <c r="B181" s="229" t="s">
        <v>321</v>
      </c>
      <c r="C181" s="229"/>
      <c r="D181" s="229"/>
      <c r="E181" s="229"/>
      <c r="F181" s="229"/>
      <c r="G181" s="229"/>
      <c r="H181" s="229"/>
      <c r="I181" s="229"/>
      <c r="J181" s="229"/>
      <c r="K181" s="216"/>
      <c r="L181" s="216"/>
      <c r="M181" s="216"/>
      <c r="N181" s="216"/>
      <c r="O181" s="216"/>
      <c r="P181" s="216"/>
      <c r="T181" s="278"/>
    </row>
    <row r="182" spans="1:20" ht="12.75" hidden="1">
      <c r="A182" s="229"/>
      <c r="B182" s="229" t="s">
        <v>322</v>
      </c>
      <c r="C182" s="229"/>
      <c r="D182" s="229"/>
      <c r="E182" s="229"/>
      <c r="F182" s="229"/>
      <c r="G182" s="229"/>
      <c r="H182" s="229"/>
      <c r="I182" s="229"/>
      <c r="J182" s="229"/>
      <c r="K182" s="216"/>
      <c r="L182" s="216"/>
      <c r="M182" s="216"/>
      <c r="N182" s="216"/>
      <c r="O182" s="216"/>
      <c r="P182" s="216"/>
      <c r="T182" s="278"/>
    </row>
    <row r="183" spans="1:20" ht="12.75" hidden="1">
      <c r="A183" s="229"/>
      <c r="B183" s="229" t="s">
        <v>323</v>
      </c>
      <c r="C183" s="229"/>
      <c r="D183" s="229"/>
      <c r="E183" s="229"/>
      <c r="F183" s="229"/>
      <c r="G183" s="229"/>
      <c r="H183" s="229"/>
      <c r="I183" s="229"/>
      <c r="J183" s="229"/>
      <c r="K183" s="216"/>
      <c r="L183" s="216"/>
      <c r="M183" s="216"/>
      <c r="N183" s="216"/>
      <c r="O183" s="216"/>
      <c r="P183" s="216"/>
      <c r="T183" s="278"/>
    </row>
    <row r="184" spans="1:20" ht="12.75" hidden="1">
      <c r="A184" s="229"/>
      <c r="B184" s="229"/>
      <c r="C184" s="229"/>
      <c r="D184" s="229"/>
      <c r="E184" s="229"/>
      <c r="F184" s="229"/>
      <c r="G184" s="229"/>
      <c r="H184" s="229"/>
      <c r="I184" s="229"/>
      <c r="J184" s="229"/>
      <c r="K184" s="216"/>
      <c r="L184" s="216"/>
      <c r="M184" s="216"/>
      <c r="N184" s="216"/>
      <c r="O184" s="216"/>
      <c r="P184" s="216"/>
      <c r="T184" s="278"/>
    </row>
    <row r="185" spans="1:20" ht="12.75" hidden="1">
      <c r="A185" s="229"/>
      <c r="B185" s="231" t="s">
        <v>324</v>
      </c>
      <c r="C185" s="229"/>
      <c r="D185" s="229"/>
      <c r="E185" s="229"/>
      <c r="F185" s="229"/>
      <c r="G185" s="229"/>
      <c r="H185" s="229"/>
      <c r="I185" s="229"/>
      <c r="J185" s="229"/>
      <c r="K185" s="216"/>
      <c r="L185" s="216"/>
      <c r="M185" s="216"/>
      <c r="N185" s="216"/>
      <c r="O185" s="216"/>
      <c r="P185" s="216"/>
      <c r="T185" s="278"/>
    </row>
    <row r="186" spans="1:20" ht="12.75" hidden="1">
      <c r="A186" s="229"/>
      <c r="B186" s="229"/>
      <c r="C186" s="229"/>
      <c r="D186" s="229"/>
      <c r="E186" s="229"/>
      <c r="F186" s="229"/>
      <c r="G186" s="229"/>
      <c r="H186" s="229"/>
      <c r="I186" s="229"/>
      <c r="J186" s="229"/>
      <c r="K186" s="216"/>
      <c r="L186" s="216"/>
      <c r="M186" s="216"/>
      <c r="N186" s="216"/>
      <c r="O186" s="216"/>
      <c r="P186" s="216"/>
      <c r="T186" s="278"/>
    </row>
    <row r="187" spans="1:20" ht="12.75" hidden="1">
      <c r="A187" s="208" t="s">
        <v>11</v>
      </c>
      <c r="B187" s="229" t="s">
        <v>333</v>
      </c>
      <c r="C187" s="229"/>
      <c r="D187" s="229"/>
      <c r="E187" s="229"/>
      <c r="F187" s="229"/>
      <c r="G187" s="229"/>
      <c r="H187" s="229"/>
      <c r="I187" s="229"/>
      <c r="J187" s="229"/>
      <c r="K187" s="216"/>
      <c r="L187" s="331"/>
      <c r="M187" s="216"/>
      <c r="N187" s="216"/>
      <c r="O187" s="216"/>
      <c r="P187" s="216"/>
      <c r="T187" s="278" t="s">
        <v>445</v>
      </c>
    </row>
    <row r="188" spans="1:20" ht="12.75" hidden="1">
      <c r="A188" s="229"/>
      <c r="B188" s="229" t="s">
        <v>325</v>
      </c>
      <c r="C188" s="229"/>
      <c r="D188" s="229"/>
      <c r="E188" s="229"/>
      <c r="F188" s="229"/>
      <c r="G188" s="229"/>
      <c r="H188" s="229"/>
      <c r="I188" s="229"/>
      <c r="J188" s="229"/>
      <c r="K188" s="216"/>
      <c r="L188" s="216"/>
      <c r="M188" s="216"/>
      <c r="N188" s="216"/>
      <c r="O188" s="216"/>
      <c r="P188" s="216"/>
      <c r="T188" s="278"/>
    </row>
    <row r="189" spans="1:20" ht="12.75" hidden="1">
      <c r="A189" s="229"/>
      <c r="B189" s="229" t="s">
        <v>326</v>
      </c>
      <c r="C189" s="229"/>
      <c r="D189" s="229"/>
      <c r="E189" s="229"/>
      <c r="F189" s="229"/>
      <c r="G189" s="229"/>
      <c r="H189" s="229"/>
      <c r="I189" s="229"/>
      <c r="J189" s="229"/>
      <c r="K189" s="216"/>
      <c r="L189" s="216"/>
      <c r="M189" s="216"/>
      <c r="N189" s="216"/>
      <c r="O189" s="216"/>
      <c r="P189" s="216"/>
      <c r="T189" s="278"/>
    </row>
    <row r="190" spans="1:20" ht="12.75" hidden="1">
      <c r="A190" s="229"/>
      <c r="B190" s="229"/>
      <c r="C190" s="229"/>
      <c r="D190" s="229"/>
      <c r="E190" s="229"/>
      <c r="F190" s="229"/>
      <c r="G190" s="229"/>
      <c r="H190" s="229"/>
      <c r="I190" s="229"/>
      <c r="J190" s="229"/>
      <c r="K190" s="216"/>
      <c r="L190" s="216"/>
      <c r="M190" s="216"/>
      <c r="N190" s="216"/>
      <c r="O190" s="216"/>
      <c r="P190" s="216"/>
      <c r="T190" s="278"/>
    </row>
    <row r="191" spans="1:20" ht="12.75" hidden="1">
      <c r="A191" s="229"/>
      <c r="B191" s="228" t="s">
        <v>327</v>
      </c>
      <c r="C191" s="229"/>
      <c r="D191" s="229"/>
      <c r="E191" s="229"/>
      <c r="F191" s="229"/>
      <c r="G191" s="229"/>
      <c r="H191" s="229"/>
      <c r="I191" s="229"/>
      <c r="J191" s="229"/>
      <c r="K191" s="216"/>
      <c r="L191" s="216"/>
      <c r="M191" s="216"/>
      <c r="N191" s="216"/>
      <c r="O191" s="216"/>
      <c r="P191" s="216"/>
      <c r="T191" s="278"/>
    </row>
    <row r="192" spans="1:20" ht="12.75" hidden="1">
      <c r="A192" s="229"/>
      <c r="B192" s="229"/>
      <c r="C192" s="229"/>
      <c r="D192" s="229"/>
      <c r="E192" s="229"/>
      <c r="F192" s="229"/>
      <c r="G192" s="229"/>
      <c r="H192" s="229"/>
      <c r="I192" s="229"/>
      <c r="J192" s="229"/>
      <c r="K192" s="216"/>
      <c r="L192" s="216"/>
      <c r="M192" s="216"/>
      <c r="N192" s="216"/>
      <c r="O192" s="216"/>
      <c r="P192" s="216"/>
      <c r="T192" s="278"/>
    </row>
    <row r="193" spans="1:20" ht="12.75" hidden="1">
      <c r="A193" s="229"/>
      <c r="B193" s="229" t="s">
        <v>342</v>
      </c>
      <c r="C193" s="189"/>
      <c r="D193" s="189"/>
      <c r="E193" s="189"/>
      <c r="F193" s="229"/>
      <c r="G193" s="229"/>
      <c r="H193" s="229"/>
      <c r="I193" s="229"/>
      <c r="J193" s="229"/>
      <c r="K193" s="216"/>
      <c r="L193" s="216"/>
      <c r="M193" s="216"/>
      <c r="N193" s="216"/>
      <c r="O193" s="216"/>
      <c r="P193" s="216"/>
      <c r="T193" s="278"/>
    </row>
    <row r="194" spans="1:20" ht="12.75" hidden="1">
      <c r="A194" s="229"/>
      <c r="B194" s="229"/>
      <c r="C194" s="189"/>
      <c r="D194" s="189"/>
      <c r="E194" s="189"/>
      <c r="F194" s="229"/>
      <c r="G194" s="229"/>
      <c r="H194" s="229"/>
      <c r="I194" s="229"/>
      <c r="J194" s="229"/>
      <c r="K194" s="216"/>
      <c r="L194" s="216"/>
      <c r="M194" s="216"/>
      <c r="N194" s="216"/>
      <c r="O194" s="216"/>
      <c r="P194" s="216"/>
      <c r="T194" s="278"/>
    </row>
    <row r="195" spans="1:20" ht="12.75" hidden="1">
      <c r="A195" s="229"/>
      <c r="B195" s="229" t="s">
        <v>343</v>
      </c>
      <c r="C195" s="189"/>
      <c r="D195" s="189"/>
      <c r="E195" s="189"/>
      <c r="F195" s="229"/>
      <c r="G195" s="229"/>
      <c r="H195" s="229"/>
      <c r="I195" s="229"/>
      <c r="J195" s="229"/>
      <c r="K195" s="216"/>
      <c r="L195" s="216"/>
      <c r="M195" s="216"/>
      <c r="N195" s="216"/>
      <c r="O195" s="216"/>
      <c r="P195" s="216"/>
      <c r="T195" s="278"/>
    </row>
    <row r="196" spans="1:20" ht="12.75" hidden="1">
      <c r="A196" s="229"/>
      <c r="B196" s="229"/>
      <c r="C196" s="229"/>
      <c r="D196" s="229"/>
      <c r="E196" s="229"/>
      <c r="F196" s="229"/>
      <c r="G196" s="229"/>
      <c r="H196" s="229"/>
      <c r="I196" s="229"/>
      <c r="J196" s="229"/>
      <c r="K196" s="216"/>
      <c r="L196" s="216"/>
      <c r="M196" s="216"/>
      <c r="N196" s="216"/>
      <c r="O196" s="216"/>
      <c r="P196" s="216"/>
      <c r="T196" s="278"/>
    </row>
    <row r="197" spans="1:20" ht="12.75" hidden="1">
      <c r="A197" s="229"/>
      <c r="B197" s="232" t="s">
        <v>344</v>
      </c>
      <c r="C197" s="229"/>
      <c r="D197" s="229"/>
      <c r="E197" s="229"/>
      <c r="F197" s="229"/>
      <c r="G197" s="229"/>
      <c r="H197" s="229"/>
      <c r="I197" s="229"/>
      <c r="J197" s="229"/>
      <c r="K197" s="216"/>
      <c r="L197" s="216"/>
      <c r="M197" s="216"/>
      <c r="N197" s="216"/>
      <c r="O197" s="216"/>
      <c r="P197" s="216"/>
      <c r="T197" s="278"/>
    </row>
    <row r="198" spans="1:20" ht="12.75" hidden="1">
      <c r="A198" s="229"/>
      <c r="B198" s="229"/>
      <c r="C198" s="229"/>
      <c r="D198" s="229"/>
      <c r="E198" s="229"/>
      <c r="F198" s="229"/>
      <c r="G198" s="229"/>
      <c r="H198" s="229"/>
      <c r="I198" s="229"/>
      <c r="J198" s="229"/>
      <c r="K198" s="216"/>
      <c r="L198" s="216"/>
      <c r="M198" s="216"/>
      <c r="N198" s="216"/>
      <c r="O198" s="216"/>
      <c r="P198" s="216"/>
      <c r="T198" s="278"/>
    </row>
    <row r="199" spans="1:20" ht="12.75" hidden="1">
      <c r="A199" s="229"/>
      <c r="B199" s="229" t="s">
        <v>334</v>
      </c>
      <c r="C199" s="229"/>
      <c r="D199" s="229"/>
      <c r="E199" s="229"/>
      <c r="F199" s="229"/>
      <c r="G199" s="229"/>
      <c r="H199" s="229"/>
      <c r="I199" s="229"/>
      <c r="J199" s="229"/>
      <c r="K199" s="216"/>
      <c r="L199" s="216"/>
      <c r="M199" s="216"/>
      <c r="N199" s="216"/>
      <c r="O199" s="216"/>
      <c r="P199" s="216"/>
      <c r="T199" s="278"/>
    </row>
    <row r="200" spans="1:20" ht="12.75" hidden="1">
      <c r="A200" s="229"/>
      <c r="B200" s="229" t="s">
        <v>328</v>
      </c>
      <c r="C200" s="229"/>
      <c r="D200" s="229"/>
      <c r="E200" s="229"/>
      <c r="F200" s="229"/>
      <c r="G200" s="229"/>
      <c r="H200" s="229"/>
      <c r="I200" s="229"/>
      <c r="J200" s="229"/>
      <c r="K200" s="216"/>
      <c r="L200" s="216"/>
      <c r="M200" s="216"/>
      <c r="N200" s="216"/>
      <c r="O200" s="216"/>
      <c r="P200" s="216"/>
      <c r="T200" s="278"/>
    </row>
    <row r="201" spans="1:20" ht="12.75" hidden="1">
      <c r="A201" s="229"/>
      <c r="B201" s="229" t="s">
        <v>329</v>
      </c>
      <c r="C201" s="229"/>
      <c r="D201" s="229"/>
      <c r="E201" s="229"/>
      <c r="F201" s="229"/>
      <c r="G201" s="229"/>
      <c r="H201" s="229"/>
      <c r="I201" s="229"/>
      <c r="J201" s="229"/>
      <c r="K201" s="216"/>
      <c r="L201" s="216"/>
      <c r="M201" s="216"/>
      <c r="N201" s="216"/>
      <c r="O201" s="216"/>
      <c r="P201" s="216"/>
      <c r="T201" s="278"/>
    </row>
    <row r="202" spans="1:20" ht="12.75" hidden="1">
      <c r="A202" s="229"/>
      <c r="B202" s="229"/>
      <c r="C202" s="229"/>
      <c r="D202" s="229"/>
      <c r="E202" s="229"/>
      <c r="F202" s="229"/>
      <c r="G202" s="229"/>
      <c r="H202" s="229"/>
      <c r="I202" s="229"/>
      <c r="J202" s="229"/>
      <c r="K202" s="216"/>
      <c r="L202" s="216"/>
      <c r="M202" s="216"/>
      <c r="N202" s="216"/>
      <c r="O202" s="216"/>
      <c r="P202" s="216"/>
      <c r="T202" s="278"/>
    </row>
    <row r="203" spans="1:20" ht="12.75" hidden="1">
      <c r="A203" s="208" t="s">
        <v>330</v>
      </c>
      <c r="B203" s="229" t="s">
        <v>331</v>
      </c>
      <c r="C203" s="229"/>
      <c r="D203" s="229"/>
      <c r="E203" s="229"/>
      <c r="F203" s="229"/>
      <c r="G203" s="229"/>
      <c r="H203" s="229"/>
      <c r="I203" s="229"/>
      <c r="J203" s="229"/>
      <c r="K203" s="216"/>
      <c r="L203" s="331"/>
      <c r="M203" s="216"/>
      <c r="N203" s="216"/>
      <c r="O203" s="216"/>
      <c r="P203" s="216"/>
      <c r="T203" s="278" t="s">
        <v>446</v>
      </c>
    </row>
    <row r="204" spans="1:20" ht="12.75" hidden="1">
      <c r="A204" s="229"/>
      <c r="B204" s="229" t="s">
        <v>332</v>
      </c>
      <c r="C204" s="229"/>
      <c r="D204" s="229"/>
      <c r="E204" s="229"/>
      <c r="F204" s="229"/>
      <c r="G204" s="229"/>
      <c r="H204" s="229"/>
      <c r="I204" s="229"/>
      <c r="J204" s="229"/>
      <c r="K204" s="216"/>
      <c r="L204" s="216"/>
      <c r="M204" s="216"/>
      <c r="N204" s="216"/>
      <c r="O204" s="216"/>
      <c r="P204" s="216"/>
      <c r="T204" s="278"/>
    </row>
    <row r="205" spans="1:20" ht="12" hidden="1" customHeight="1">
      <c r="A205" s="216"/>
      <c r="B205" s="216"/>
      <c r="C205" s="216"/>
      <c r="D205" s="216"/>
      <c r="E205" s="216"/>
      <c r="F205" s="216"/>
      <c r="G205" s="216"/>
      <c r="H205" s="216"/>
      <c r="I205" s="216"/>
      <c r="J205" s="216"/>
      <c r="K205" s="216"/>
      <c r="L205" s="216"/>
      <c r="M205" s="216"/>
      <c r="N205" s="216"/>
      <c r="O205" s="216"/>
      <c r="P205" s="216"/>
      <c r="T205" s="278"/>
    </row>
    <row r="206" spans="1:20" ht="12" hidden="1" customHeight="1">
      <c r="A206" s="216"/>
      <c r="B206" s="216"/>
      <c r="C206" s="216"/>
      <c r="D206" s="216"/>
      <c r="E206" s="216"/>
      <c r="F206" s="216"/>
      <c r="G206" s="216"/>
      <c r="H206" s="216"/>
      <c r="I206" s="216"/>
      <c r="J206" s="216"/>
      <c r="K206" s="216"/>
      <c r="L206" s="216"/>
      <c r="M206" s="216"/>
      <c r="N206" s="216"/>
      <c r="O206" s="216"/>
      <c r="P206" s="216"/>
      <c r="T206" s="278"/>
    </row>
    <row r="207" spans="1:20" ht="15.6" hidden="1" customHeight="1">
      <c r="A207" s="243" t="s">
        <v>363</v>
      </c>
      <c r="B207" s="213"/>
      <c r="C207" s="211"/>
      <c r="D207" s="211"/>
      <c r="E207" s="212"/>
      <c r="F207" s="211"/>
      <c r="G207" s="211"/>
      <c r="H207" s="211"/>
      <c r="I207" s="211"/>
      <c r="J207" s="211"/>
      <c r="K207" s="211"/>
      <c r="L207" s="211"/>
      <c r="M207" s="211"/>
      <c r="N207" s="211"/>
      <c r="O207" s="216"/>
      <c r="P207" s="216"/>
      <c r="T207" s="278"/>
    </row>
    <row r="208" spans="1:20" ht="12" hidden="1" customHeight="1">
      <c r="T208" s="278"/>
    </row>
    <row r="209" spans="1:20" ht="12" hidden="1" customHeight="1" thickBot="1">
      <c r="B209" s="231" t="s">
        <v>356</v>
      </c>
      <c r="C209" s="138"/>
      <c r="D209" s="138"/>
      <c r="E209" s="138"/>
      <c r="F209" s="138"/>
      <c r="G209" s="138"/>
      <c r="H209" s="138"/>
      <c r="I209" s="138"/>
      <c r="J209" s="138"/>
      <c r="K209" s="138"/>
      <c r="L209" s="253" t="s">
        <v>367</v>
      </c>
      <c r="T209" s="278"/>
    </row>
    <row r="210" spans="1:20" ht="12" hidden="1" customHeight="1">
      <c r="A210" s="245"/>
      <c r="B210" s="245"/>
      <c r="T210" s="278"/>
    </row>
    <row r="211" spans="1:20" ht="12" hidden="1" customHeight="1">
      <c r="A211" s="208" t="s">
        <v>10</v>
      </c>
      <c r="B211" s="229" t="s">
        <v>357</v>
      </c>
      <c r="L211" s="331"/>
      <c r="T211" s="278" t="s">
        <v>447</v>
      </c>
    </row>
    <row r="212" spans="1:20" ht="12" hidden="1" customHeight="1">
      <c r="A212" s="208"/>
      <c r="B212" s="229"/>
      <c r="L212" s="247"/>
      <c r="T212" s="278"/>
    </row>
    <row r="213" spans="1:20" ht="12" hidden="1" customHeight="1">
      <c r="A213" s="208" t="str">
        <f>A211+1&amp;"."</f>
        <v>2.</v>
      </c>
      <c r="B213" s="229" t="s">
        <v>358</v>
      </c>
      <c r="L213" s="331"/>
      <c r="T213" s="278" t="s">
        <v>448</v>
      </c>
    </row>
    <row r="214" spans="1:20" ht="12" hidden="1" customHeight="1">
      <c r="A214" s="208"/>
      <c r="B214" s="229"/>
      <c r="L214" s="247"/>
      <c r="T214" s="278"/>
    </row>
    <row r="215" spans="1:20" ht="12" hidden="1" customHeight="1">
      <c r="A215" s="208" t="str">
        <f>A213+1&amp;"."</f>
        <v>3.</v>
      </c>
      <c r="B215" s="229" t="s">
        <v>359</v>
      </c>
      <c r="L215" s="331"/>
      <c r="T215" s="278" t="s">
        <v>449</v>
      </c>
    </row>
    <row r="216" spans="1:20" ht="12" hidden="1" customHeight="1">
      <c r="A216" s="208"/>
      <c r="B216" s="229" t="s">
        <v>360</v>
      </c>
      <c r="L216" s="247"/>
      <c r="T216" s="278"/>
    </row>
    <row r="217" spans="1:20" ht="12" customHeight="1">
      <c r="A217" s="246"/>
      <c r="K217" s="247"/>
    </row>
    <row r="218" spans="1:20" ht="12" customHeight="1"/>
    <row r="219" spans="1:20" ht="12" customHeight="1"/>
  </sheetData>
  <sheetProtection algorithmName="SHA-512" hashValue="Gz+K8+3aQm78sKMaGvQuTMoAjVInVw8VRSxHeIvQ7+rh4vEfmDFIUKdrgbqiXLkmRLS2xgrEpHmP5VIeiMzIPg==" saltValue="topFwheqCIPcvtdsDH5qng==" spinCount="100000" sheet="1" objects="1" scenarios="1" formatCells="0"/>
  <mergeCells count="1">
    <mergeCell ref="A16:J20"/>
  </mergeCells>
  <conditionalFormatting sqref="A207:XFD210 A212:XFD212 A211:K211 M211:S211 A214:XFD214 A213:K213 M213:S213 A216:XFD216 A215:K215 M215:S215 U211:IV211 U213:IV213 U215:IV215">
    <cfRule type="expression" dxfId="18" priority="1">
      <formula>Act_540="No"</formula>
    </cfRule>
  </conditionalFormatting>
  <dataValidations count="3">
    <dataValidation type="list" allowBlank="1" showInputMessage="1" showErrorMessage="1" sqref="N22">
      <formula1>$AH$1:$AH$3</formula1>
    </dataValidation>
    <dataValidation type="list" allowBlank="1" showInputMessage="1" showErrorMessage="1" sqref="L127 L166 L187 L125 L120 L105 L117 L87:L88 L203 L102 L80 L211 L213 L215 L143 L146 L151 L154 L156">
      <formula1>"Yes, No, N/A"</formula1>
    </dataValidation>
    <dataValidation type="list" allowBlank="1" showInputMessage="1" showErrorMessage="1" sqref="L22 L26 L32 L36 L40 L43 L46 L51 L56 L61 L65 L69 L73 L77 L79">
      <formula1>"Yes,No"</formula1>
    </dataValidation>
  </dataValidations>
  <pageMargins left="0.7" right="0.7" top="0.75" bottom="0.75" header="0.3" footer="0.3"/>
  <pageSetup scale="70" fitToHeight="0" orientation="portrait" r:id="rId1"/>
  <headerFooter>
    <oddHeader>&amp;CState of Georgia_x000D_Disproportionate Share Hospital (DSH) Examination Survey Part I_x000D_For State DSH Year 2021</oddHeader>
    <oddFooter>&amp;L6.01&amp;CProperty of Myers and Stauffer LC&amp;RPage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4"/>
  <sheetViews>
    <sheetView workbookViewId="0"/>
  </sheetViews>
  <sheetFormatPr defaultRowHeight="12.75"/>
  <sheetData>
    <row r="1" spans="1:6">
      <c r="A1" s="306" t="s">
        <v>545</v>
      </c>
      <c r="B1" s="306" t="s">
        <v>1248</v>
      </c>
      <c r="E1" s="306" t="s">
        <v>1248</v>
      </c>
      <c r="F1" s="306" t="s">
        <v>1249</v>
      </c>
    </row>
    <row r="2" spans="1:6">
      <c r="E2">
        <v>1</v>
      </c>
      <c r="F2" t="s">
        <v>1235</v>
      </c>
    </row>
    <row r="3" spans="1:6">
      <c r="E3">
        <v>2</v>
      </c>
      <c r="F3" t="s">
        <v>1236</v>
      </c>
    </row>
    <row r="4" spans="1:6">
      <c r="E4">
        <v>3</v>
      </c>
      <c r="F4" t="s">
        <v>1237</v>
      </c>
    </row>
    <row r="5" spans="1:6">
      <c r="E5">
        <v>4</v>
      </c>
      <c r="F5" t="s">
        <v>1238</v>
      </c>
    </row>
    <row r="6" spans="1:6">
      <c r="E6">
        <v>5</v>
      </c>
      <c r="F6" t="s">
        <v>1239</v>
      </c>
    </row>
    <row r="7" spans="1:6">
      <c r="E7">
        <v>6</v>
      </c>
      <c r="F7" t="s">
        <v>1240</v>
      </c>
    </row>
    <row r="8" spans="1:6">
      <c r="E8">
        <v>7</v>
      </c>
      <c r="F8" t="s">
        <v>1241</v>
      </c>
    </row>
    <row r="9" spans="1:6">
      <c r="E9">
        <v>8</v>
      </c>
      <c r="F9" t="s">
        <v>1242</v>
      </c>
    </row>
    <row r="10" spans="1:6">
      <c r="E10">
        <v>9</v>
      </c>
      <c r="F10" t="s">
        <v>1243</v>
      </c>
    </row>
    <row r="11" spans="1:6">
      <c r="E11">
        <v>10</v>
      </c>
      <c r="F11" t="s">
        <v>1244</v>
      </c>
    </row>
    <row r="12" spans="1:6">
      <c r="E12">
        <v>11</v>
      </c>
      <c r="F12" t="s">
        <v>1245</v>
      </c>
    </row>
    <row r="13" spans="1:6">
      <c r="E13">
        <v>12</v>
      </c>
      <c r="F13" t="s">
        <v>1246</v>
      </c>
    </row>
    <row r="14" spans="1:6">
      <c r="E14">
        <v>13</v>
      </c>
      <c r="F14" t="s">
        <v>1247</v>
      </c>
    </row>
  </sheetData>
  <pageMargins left="0.7" right="0.7" top="0.75" bottom="0.75" header="0.3" footer="0.3"/>
  <pageSetup orientation="portrait" horizontalDpi="1200" verticalDpi="1200" r:id="rId1"/>
  <headerFooter>
    <oddHeader>&amp;CState of Georgia_x000D_Disproportionate Share Hospital (DSH) Examination Survey Part I_x000D_For State DSH Year 2021</oddHeader>
    <oddFooter>&amp;L6.01&amp;CProperty of Myers and Stauffer LC&amp;RPage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2"/>
  </sheetPr>
  <dimension ref="A1:AN429"/>
  <sheetViews>
    <sheetView showGridLines="0" tabSelected="1" zoomScale="85" zoomScaleNormal="85" workbookViewId="0">
      <selection activeCell="C9" sqref="C9:G9"/>
    </sheetView>
  </sheetViews>
  <sheetFormatPr defaultColWidth="0" defaultRowHeight="12.75" zeroHeight="1"/>
  <cols>
    <col min="1" max="1" width="5.83203125" style="96" customWidth="1"/>
    <col min="2" max="2" width="61.1640625" style="96" customWidth="1"/>
    <col min="3" max="3" width="23.6640625" style="96" customWidth="1"/>
    <col min="4" max="4" width="1.83203125" style="96" customWidth="1"/>
    <col min="5" max="5" width="20.6640625" style="96" customWidth="1"/>
    <col min="6" max="6" width="2" style="96" customWidth="1"/>
    <col min="7" max="7" width="21" style="96" customWidth="1"/>
    <col min="8" max="8" width="1.6640625" style="96" customWidth="1"/>
    <col min="9" max="9" width="20.5" style="96" customWidth="1"/>
    <col min="10" max="10" width="1.83203125" style="96" customWidth="1"/>
    <col min="11" max="11" width="21" style="96" customWidth="1"/>
    <col min="12" max="12" width="1.83203125" style="96" customWidth="1"/>
    <col min="13" max="13" width="21" style="96" customWidth="1"/>
    <col min="14" max="14" width="1.83203125" style="96" customWidth="1"/>
    <col min="15" max="15" width="1.83203125" style="53" customWidth="1"/>
    <col min="16" max="16" width="1.83203125" style="96" hidden="1" customWidth="1"/>
    <col min="17" max="17" width="14.1640625" style="96" hidden="1" customWidth="1"/>
    <col min="18" max="18" width="1.83203125" style="96" hidden="1" customWidth="1"/>
    <col min="19" max="19" width="21" style="96" hidden="1" customWidth="1"/>
    <col min="20" max="20" width="1.83203125" style="96" hidden="1" customWidth="1"/>
    <col min="21" max="21" width="21" style="96" hidden="1" customWidth="1"/>
    <col min="22" max="22" width="1.83203125" style="96" hidden="1" customWidth="1"/>
    <col min="23" max="23" width="21" style="96" hidden="1" customWidth="1"/>
    <col min="24" max="24" width="1.83203125" style="96" hidden="1" customWidth="1"/>
    <col min="25" max="25" width="21" style="96" hidden="1" customWidth="1"/>
    <col min="26" max="26" width="1.83203125" style="96" hidden="1" customWidth="1"/>
    <col min="27" max="27" width="8.83203125" style="96" hidden="1" customWidth="1"/>
    <col min="28" max="28" width="1.83203125" style="96" hidden="1" customWidth="1"/>
    <col min="29" max="29" width="45.6640625" style="96" hidden="1" customWidth="1"/>
    <col min="30" max="30" width="1.83203125" style="96" hidden="1" customWidth="1"/>
    <col min="31" max="31" width="9.33203125" style="96" hidden="1" customWidth="1"/>
    <col min="32" max="32" width="1.83203125" style="96" hidden="1" customWidth="1"/>
    <col min="33" max="33" width="9.33203125" style="96" hidden="1" customWidth="1"/>
    <col min="34" max="34" width="1.83203125" style="96" hidden="1" customWidth="1"/>
    <col min="35" max="35" width="9.33203125" style="96" hidden="1" customWidth="1"/>
    <col min="36" max="36" width="1.83203125" style="96" hidden="1" customWidth="1"/>
    <col min="37" max="37" width="9.33203125" style="96" hidden="1" customWidth="1"/>
    <col min="38" max="38" width="1.83203125" style="96" hidden="1" customWidth="1"/>
    <col min="39" max="39" width="9.33203125" style="96" hidden="1" customWidth="1"/>
    <col min="40" max="40" width="1.83203125" style="96" hidden="1" customWidth="1"/>
    <col min="41" max="16384" width="9.33203125" style="96" hidden="1"/>
  </cols>
  <sheetData>
    <row r="1" spans="1:31"/>
    <row r="2" spans="1:31" hidden="1">
      <c r="A2" s="281"/>
      <c r="B2" s="281"/>
      <c r="C2" s="281" t="s">
        <v>416</v>
      </c>
      <c r="D2" s="281"/>
      <c r="E2" s="281" t="s">
        <v>450</v>
      </c>
      <c r="F2" s="281"/>
      <c r="G2" s="281"/>
      <c r="H2" s="281"/>
      <c r="I2" s="281"/>
      <c r="J2" s="281"/>
      <c r="K2" s="281" t="s">
        <v>451</v>
      </c>
      <c r="L2" s="281"/>
      <c r="M2" s="281"/>
      <c r="N2" s="281"/>
      <c r="O2" s="281"/>
      <c r="P2" s="281"/>
      <c r="Q2" s="281"/>
    </row>
    <row r="3" spans="1:31">
      <c r="I3" s="120" t="s">
        <v>150</v>
      </c>
      <c r="K3" s="320">
        <v>6.01</v>
      </c>
      <c r="M3" s="121">
        <v>44602</v>
      </c>
      <c r="O3" s="96"/>
      <c r="Q3" s="281" t="s">
        <v>456</v>
      </c>
      <c r="AC3" s="96" t="str">
        <f>State</f>
        <v>Georgia</v>
      </c>
      <c r="AE3" s="96" t="s">
        <v>215</v>
      </c>
    </row>
    <row r="4" spans="1:31" s="129" customFormat="1" ht="15.75">
      <c r="A4" s="122" t="s">
        <v>120</v>
      </c>
      <c r="B4" s="123"/>
      <c r="C4" s="123"/>
      <c r="D4" s="43"/>
      <c r="E4" s="124"/>
      <c r="F4" s="43"/>
      <c r="G4" s="125"/>
      <c r="H4" s="125"/>
      <c r="I4" s="125"/>
      <c r="J4" s="43"/>
      <c r="K4" s="124"/>
      <c r="L4" s="43"/>
      <c r="M4" s="43"/>
      <c r="N4" s="43"/>
      <c r="O4" s="126"/>
      <c r="P4" s="127"/>
      <c r="Q4" s="282"/>
      <c r="R4" s="127"/>
      <c r="S4" s="127"/>
      <c r="T4" s="127"/>
      <c r="U4" s="127"/>
      <c r="V4" s="127"/>
      <c r="W4" s="127"/>
      <c r="X4" s="127"/>
      <c r="Y4" s="127"/>
      <c r="Z4" s="127"/>
      <c r="AA4" s="127"/>
      <c r="AB4" s="127"/>
      <c r="AC4" s="128">
        <f>Waiver_Response</f>
        <v>0</v>
      </c>
      <c r="AD4" s="128"/>
      <c r="AE4" s="129" t="s">
        <v>192</v>
      </c>
    </row>
    <row r="5" spans="1:31" ht="12" customHeight="1">
      <c r="A5" s="55"/>
      <c r="B5" s="55"/>
      <c r="C5" s="130" t="s">
        <v>116</v>
      </c>
      <c r="D5" s="55"/>
      <c r="E5" s="130" t="s">
        <v>117</v>
      </c>
      <c r="F5" s="55"/>
      <c r="G5" s="55"/>
      <c r="H5" s="55"/>
      <c r="I5" s="55"/>
      <c r="J5" s="55"/>
      <c r="K5" s="55"/>
      <c r="L5" s="55"/>
      <c r="M5" s="276"/>
      <c r="N5" s="55"/>
      <c r="P5" s="55"/>
      <c r="Q5" s="281"/>
      <c r="R5" s="55"/>
      <c r="S5" s="55"/>
      <c r="T5" s="55"/>
      <c r="U5" s="55"/>
      <c r="V5" s="55"/>
      <c r="W5" s="55"/>
      <c r="X5" s="55"/>
      <c r="Y5" s="55"/>
      <c r="Z5" s="55"/>
      <c r="AA5" s="55"/>
      <c r="AB5" s="55"/>
      <c r="AC5" s="131"/>
      <c r="AD5" s="131"/>
    </row>
    <row r="6" spans="1:31">
      <c r="A6" s="152">
        <v>1</v>
      </c>
      <c r="B6" s="133" t="s">
        <v>110</v>
      </c>
      <c r="C6" s="321">
        <v>44013</v>
      </c>
      <c r="D6" s="55"/>
      <c r="E6" s="321">
        <v>44377</v>
      </c>
      <c r="F6" s="55"/>
      <c r="G6" s="55"/>
      <c r="H6" s="134"/>
      <c r="I6" s="134"/>
      <c r="J6" s="55"/>
      <c r="L6" s="55"/>
      <c r="M6" s="55"/>
      <c r="N6" s="55"/>
      <c r="P6" s="55"/>
      <c r="Q6" s="281" t="s">
        <v>457</v>
      </c>
      <c r="R6" s="55"/>
      <c r="S6" s="55"/>
      <c r="T6" s="55"/>
      <c r="U6" s="55"/>
      <c r="V6" s="55"/>
      <c r="W6" s="55"/>
      <c r="X6" s="55"/>
      <c r="Y6" s="55"/>
      <c r="Z6" s="55"/>
      <c r="AA6" s="55"/>
      <c r="AB6" s="55"/>
      <c r="AC6" s="131"/>
      <c r="AD6" s="131"/>
    </row>
    <row r="7" spans="1:31">
      <c r="A7" s="132"/>
      <c r="B7" s="133"/>
      <c r="C7" s="54"/>
      <c r="D7" s="55"/>
      <c r="E7" s="54"/>
      <c r="F7" s="55"/>
      <c r="G7" s="55"/>
      <c r="H7" s="134"/>
      <c r="I7" s="134"/>
      <c r="J7" s="55"/>
      <c r="L7" s="55"/>
      <c r="M7" s="55"/>
      <c r="N7" s="55"/>
      <c r="P7" s="55"/>
      <c r="Q7" s="281"/>
      <c r="R7" s="55"/>
      <c r="S7" s="55"/>
      <c r="T7" s="55"/>
      <c r="U7" s="55"/>
      <c r="V7" s="55"/>
      <c r="W7" s="55"/>
      <c r="X7" s="55"/>
      <c r="Y7" s="55"/>
      <c r="Z7" s="55"/>
      <c r="AA7" s="55"/>
      <c r="AB7" s="55"/>
      <c r="AC7" s="131"/>
      <c r="AD7" s="131"/>
    </row>
    <row r="8" spans="1:31" hidden="1">
      <c r="A8" s="283"/>
      <c r="B8" s="284"/>
      <c r="C8" s="296" t="s">
        <v>452</v>
      </c>
      <c r="D8" s="281"/>
      <c r="E8" s="285"/>
      <c r="F8" s="281"/>
      <c r="G8" s="281"/>
      <c r="H8" s="286"/>
      <c r="I8" s="286"/>
      <c r="J8" s="281"/>
      <c r="K8" s="281"/>
      <c r="L8" s="281"/>
      <c r="M8" s="281"/>
      <c r="N8" s="281"/>
      <c r="O8" s="281"/>
      <c r="P8" s="281"/>
      <c r="Q8" s="281"/>
      <c r="R8" s="55"/>
      <c r="S8" s="55"/>
      <c r="T8" s="55"/>
      <c r="U8" s="55"/>
      <c r="V8" s="55"/>
      <c r="W8" s="55"/>
      <c r="X8" s="55"/>
      <c r="Y8" s="55"/>
      <c r="Z8" s="55"/>
      <c r="AA8" s="55"/>
      <c r="AB8" s="55"/>
      <c r="AC8" s="131"/>
      <c r="AD8" s="131"/>
    </row>
    <row r="9" spans="1:31" ht="16.149999999999999" customHeight="1">
      <c r="A9" s="152">
        <v>2</v>
      </c>
      <c r="B9" s="53" t="s">
        <v>18</v>
      </c>
      <c r="C9" s="496" t="s">
        <v>19</v>
      </c>
      <c r="D9" s="497"/>
      <c r="E9" s="497"/>
      <c r="F9" s="497"/>
      <c r="G9" s="498"/>
      <c r="H9" s="55"/>
      <c r="I9" s="55"/>
      <c r="J9" s="55"/>
      <c r="K9" s="55"/>
      <c r="L9" s="55"/>
      <c r="M9" s="55"/>
      <c r="N9" s="55"/>
      <c r="O9" s="55"/>
      <c r="P9" s="55"/>
      <c r="Q9" s="281" t="s">
        <v>458</v>
      </c>
      <c r="R9" s="55"/>
      <c r="S9" s="55"/>
      <c r="T9" s="55"/>
      <c r="U9" s="55"/>
      <c r="V9" s="55"/>
      <c r="W9" s="55"/>
      <c r="X9" s="55"/>
      <c r="Y9" s="55"/>
      <c r="Z9" s="55"/>
      <c r="AA9" s="55"/>
      <c r="AB9" s="55"/>
      <c r="AC9" s="131"/>
      <c r="AD9" s="131"/>
    </row>
    <row r="10" spans="1:31" ht="10.9" customHeight="1">
      <c r="A10" s="55"/>
      <c r="B10" s="55"/>
      <c r="C10" s="55"/>
      <c r="D10" s="55"/>
      <c r="E10" s="55"/>
      <c r="F10" s="55"/>
      <c r="G10" s="55"/>
      <c r="H10" s="55"/>
      <c r="I10" s="55"/>
      <c r="J10" s="55"/>
      <c r="K10" s="55"/>
      <c r="L10" s="55"/>
      <c r="M10" s="55"/>
      <c r="N10" s="55"/>
      <c r="P10" s="55"/>
      <c r="Q10" s="281"/>
      <c r="R10" s="55"/>
      <c r="S10" s="55"/>
      <c r="T10" s="55"/>
      <c r="U10" s="55"/>
      <c r="V10" s="55"/>
      <c r="W10" s="55"/>
      <c r="X10" s="55"/>
      <c r="Y10" s="55"/>
      <c r="Z10" s="55"/>
      <c r="AA10" s="55"/>
      <c r="AB10" s="55"/>
      <c r="AC10" s="131"/>
      <c r="AD10" s="131"/>
    </row>
    <row r="11" spans="1:31" ht="7.5" customHeight="1">
      <c r="A11" s="55"/>
      <c r="B11" s="55"/>
      <c r="C11" s="134"/>
      <c r="D11" s="55"/>
      <c r="E11" s="135"/>
      <c r="F11" s="55"/>
      <c r="G11" s="55"/>
      <c r="H11" s="134"/>
      <c r="I11" s="134"/>
      <c r="J11" s="55"/>
      <c r="K11" s="135"/>
      <c r="L11" s="55"/>
      <c r="M11" s="55"/>
      <c r="N11" s="55"/>
      <c r="P11" s="55"/>
      <c r="Q11" s="281"/>
      <c r="R11" s="55"/>
      <c r="S11" s="55"/>
      <c r="T11" s="55"/>
      <c r="U11" s="55"/>
      <c r="V11" s="55"/>
      <c r="W11" s="55"/>
      <c r="X11" s="55"/>
      <c r="Y11" s="55"/>
      <c r="Z11" s="55"/>
      <c r="AA11" s="55"/>
      <c r="AB11" s="55"/>
      <c r="AC11" s="131"/>
      <c r="AD11" s="131"/>
    </row>
    <row r="12" spans="1:31" ht="13.5" hidden="1" customHeight="1">
      <c r="A12" s="281"/>
      <c r="B12" s="281"/>
      <c r="C12" s="284" t="s">
        <v>453</v>
      </c>
      <c r="D12" s="284"/>
      <c r="E12" s="297" t="s">
        <v>454</v>
      </c>
      <c r="F12" s="281"/>
      <c r="G12" s="281"/>
      <c r="H12" s="286"/>
      <c r="I12" s="286"/>
      <c r="J12" s="281"/>
      <c r="K12" s="287"/>
      <c r="L12" s="281"/>
      <c r="M12" s="281"/>
      <c r="N12" s="281"/>
      <c r="O12" s="281"/>
      <c r="P12" s="281"/>
      <c r="Q12" s="281"/>
      <c r="R12" s="55"/>
      <c r="S12" s="55"/>
      <c r="T12" s="55"/>
      <c r="U12" s="55"/>
      <c r="V12" s="55"/>
      <c r="W12" s="55"/>
      <c r="X12" s="55"/>
      <c r="Y12" s="55"/>
      <c r="Z12" s="55"/>
      <c r="AA12" s="55"/>
      <c r="AB12" s="55"/>
      <c r="AC12" s="131"/>
      <c r="AD12" s="131"/>
    </row>
    <row r="13" spans="1:31">
      <c r="B13" s="136" t="s">
        <v>118</v>
      </c>
      <c r="C13" s="137"/>
      <c r="D13" s="137"/>
      <c r="E13" s="137"/>
      <c r="F13" s="55"/>
      <c r="G13" s="55"/>
      <c r="H13" s="134"/>
      <c r="I13" s="134"/>
      <c r="J13" s="55"/>
      <c r="L13" s="55"/>
      <c r="M13" s="55"/>
      <c r="N13" s="55"/>
      <c r="O13" s="55"/>
      <c r="P13" s="55"/>
      <c r="Q13" s="281"/>
      <c r="R13" s="55"/>
      <c r="S13" s="55"/>
      <c r="T13" s="55"/>
      <c r="U13" s="55"/>
      <c r="V13" s="55"/>
      <c r="W13" s="55"/>
      <c r="X13" s="55"/>
      <c r="Y13" s="55"/>
      <c r="Z13" s="55"/>
      <c r="AA13" s="55"/>
      <c r="AB13" s="55"/>
      <c r="AC13" s="131"/>
      <c r="AD13" s="131"/>
    </row>
    <row r="14" spans="1:31">
      <c r="B14" s="138"/>
      <c r="C14" s="130" t="s">
        <v>32</v>
      </c>
      <c r="D14" s="55"/>
      <c r="E14" s="130" t="s">
        <v>32</v>
      </c>
      <c r="F14" s="55"/>
      <c r="G14" s="55"/>
      <c r="H14" s="134"/>
      <c r="I14" s="134"/>
      <c r="J14" s="55"/>
      <c r="L14" s="55"/>
      <c r="M14" s="55"/>
      <c r="N14" s="55"/>
      <c r="P14" s="55"/>
      <c r="Q14" s="281"/>
      <c r="R14" s="55"/>
      <c r="S14" s="55"/>
      <c r="T14" s="55"/>
      <c r="U14" s="55"/>
      <c r="V14" s="55"/>
      <c r="W14" s="55"/>
      <c r="X14" s="55"/>
      <c r="Y14" s="55"/>
      <c r="Z14" s="55"/>
      <c r="AA14" s="55"/>
      <c r="AB14" s="55"/>
      <c r="AC14" s="131"/>
      <c r="AD14" s="131"/>
    </row>
    <row r="15" spans="1:31" ht="13.5" thickBot="1">
      <c r="A15" s="55"/>
      <c r="B15" s="55"/>
      <c r="C15" s="139" t="s">
        <v>33</v>
      </c>
      <c r="D15" s="55"/>
      <c r="E15" s="139" t="s">
        <v>34</v>
      </c>
      <c r="F15" s="55"/>
      <c r="G15" s="55"/>
      <c r="H15" s="134"/>
      <c r="I15" s="134"/>
      <c r="J15" s="55"/>
      <c r="L15" s="55"/>
      <c r="M15" s="55"/>
      <c r="N15" s="55"/>
      <c r="P15" s="55"/>
      <c r="Q15" s="281"/>
      <c r="R15" s="55"/>
      <c r="S15" s="55"/>
      <c r="T15" s="55"/>
      <c r="U15" s="55"/>
      <c r="V15" s="55"/>
      <c r="W15" s="55"/>
      <c r="X15" s="55"/>
      <c r="Y15" s="55"/>
      <c r="Z15" s="55"/>
      <c r="AA15" s="55"/>
      <c r="AB15" s="55"/>
      <c r="AC15" s="131"/>
      <c r="AD15" s="131"/>
    </row>
    <row r="16" spans="1:31">
      <c r="A16" s="152">
        <v>3</v>
      </c>
      <c r="B16" s="140" t="s">
        <v>111</v>
      </c>
      <c r="C16" s="321" t="str">
        <f>IF(VLOOKUP(HOSPITALNAME,DATATABLE,6,FALSE)=0,"",VLOOKUP(HOSPITALNAME,DATATABLE,6,FALSE))</f>
        <v/>
      </c>
      <c r="D16" s="55"/>
      <c r="E16" s="321" t="str">
        <f>IF(VLOOKUP(HOSPITALNAME,DATATABLE,7,FALSE)=0,"",VLOOKUP(HOSPITALNAME,DATATABLE,7,FALSE))</f>
        <v/>
      </c>
      <c r="F16" s="55"/>
      <c r="G16" s="500" t="str">
        <f>IF(ISNUMBER(FYE_1),"Must also complete a separate survey file for each cost report period listed - SEE DSH SURVEY PART II FILES", "")</f>
        <v/>
      </c>
      <c r="H16" s="501"/>
      <c r="I16" s="501"/>
      <c r="J16" s="501"/>
      <c r="K16" s="501"/>
      <c r="L16" s="501"/>
      <c r="M16" s="501"/>
      <c r="N16" s="501"/>
      <c r="P16" s="55"/>
      <c r="Q16" s="281" t="s">
        <v>459</v>
      </c>
      <c r="R16" s="55"/>
      <c r="S16" s="55"/>
      <c r="T16" s="55"/>
      <c r="U16" s="55"/>
      <c r="V16" s="55"/>
      <c r="W16" s="55"/>
      <c r="X16" s="55"/>
      <c r="Y16" s="55"/>
      <c r="Z16" s="55"/>
      <c r="AA16" s="55"/>
      <c r="AB16" s="55"/>
      <c r="AC16" s="131"/>
      <c r="AD16" s="131"/>
    </row>
    <row r="17" spans="1:30">
      <c r="A17" s="152">
        <v>4</v>
      </c>
      <c r="B17" s="140" t="s">
        <v>112</v>
      </c>
      <c r="C17" s="321" t="str">
        <f>IF(VLOOKUP(HOSPITALNAME,DATATABLE,8,FALSE)=0,"",VLOOKUP(HOSPITALNAME,DATATABLE,8,FALSE))</f>
        <v/>
      </c>
      <c r="D17" s="55"/>
      <c r="E17" s="321" t="str">
        <f>IF(VLOOKUP(HOSPITALNAME,DATATABLE,9,FALSE)=0,"",VLOOKUP(HOSPITALNAME,DATATABLE,9,FALSE))</f>
        <v/>
      </c>
      <c r="F17" s="55"/>
      <c r="G17" s="500" t="str">
        <f>IF(ISNUMBER(FYE_2),"Must also complete a separate survey file for each cost report period listed - SEE DSH SURVEY PART II FILES", "")</f>
        <v/>
      </c>
      <c r="H17" s="501"/>
      <c r="I17" s="501"/>
      <c r="J17" s="501"/>
      <c r="K17" s="501"/>
      <c r="L17" s="501"/>
      <c r="M17" s="501"/>
      <c r="N17" s="501"/>
      <c r="P17" s="55"/>
      <c r="Q17" s="281" t="s">
        <v>460</v>
      </c>
      <c r="R17" s="55"/>
      <c r="S17" s="55"/>
      <c r="T17" s="55"/>
      <c r="U17" s="55"/>
      <c r="V17" s="55"/>
      <c r="W17" s="55"/>
      <c r="X17" s="55"/>
      <c r="Y17" s="55"/>
      <c r="Z17" s="55"/>
      <c r="AA17" s="55"/>
      <c r="AB17" s="55"/>
      <c r="AC17" s="131"/>
      <c r="AD17" s="131"/>
    </row>
    <row r="18" spans="1:30">
      <c r="A18" s="152">
        <v>5</v>
      </c>
      <c r="B18" s="140" t="s">
        <v>113</v>
      </c>
      <c r="C18" s="321" t="str">
        <f>IF(VLOOKUP(HOSPITALNAME,DATATABLE,10,FALSE)=0,"",VLOOKUP(HOSPITALNAME,DATATABLE,10,FALSE))</f>
        <v/>
      </c>
      <c r="D18" s="55"/>
      <c r="E18" s="321" t="str">
        <f>IF(VLOOKUP(HOSPITALNAME,DATATABLE,11,FALSE)=0,"",VLOOKUP(HOSPITALNAME,DATATABLE,11,FALSE))</f>
        <v/>
      </c>
      <c r="F18" s="55"/>
      <c r="G18" s="500" t="str">
        <f>IF(ISNUMBER(FYE_3),"Must also complete a separate survey file for each cost report period listed - SEE DSH SURVEY PART II FILES", "")</f>
        <v/>
      </c>
      <c r="H18" s="501"/>
      <c r="I18" s="501"/>
      <c r="J18" s="501"/>
      <c r="K18" s="501"/>
      <c r="L18" s="501"/>
      <c r="M18" s="501"/>
      <c r="N18" s="501"/>
      <c r="P18" s="55"/>
      <c r="Q18" s="281" t="s">
        <v>461</v>
      </c>
      <c r="R18" s="55"/>
      <c r="S18" s="55"/>
      <c r="T18" s="55"/>
      <c r="U18" s="55"/>
      <c r="V18" s="55"/>
      <c r="W18" s="55"/>
      <c r="X18" s="55"/>
      <c r="Y18" s="55"/>
      <c r="Z18" s="55"/>
      <c r="AA18" s="55"/>
      <c r="AB18" s="55"/>
      <c r="AC18" s="131"/>
      <c r="AD18" s="131"/>
    </row>
    <row r="19" spans="1:30" ht="6.75" customHeight="1">
      <c r="A19" s="132"/>
      <c r="B19" s="140"/>
      <c r="C19" s="54"/>
      <c r="D19" s="55"/>
      <c r="E19" s="54"/>
      <c r="F19" s="55"/>
      <c r="G19" s="55"/>
      <c r="H19" s="134"/>
      <c r="I19" s="141"/>
      <c r="J19" s="55"/>
      <c r="K19" s="110"/>
      <c r="L19" s="55"/>
      <c r="M19" s="55"/>
      <c r="N19" s="55"/>
      <c r="P19" s="55"/>
      <c r="Q19" s="281"/>
      <c r="R19" s="55"/>
      <c r="S19" s="55"/>
      <c r="T19" s="55"/>
      <c r="U19" s="55"/>
      <c r="V19" s="55"/>
      <c r="W19" s="55"/>
      <c r="X19" s="55"/>
      <c r="Y19" s="55"/>
      <c r="Z19" s="55"/>
      <c r="AA19" s="55"/>
      <c r="AB19" s="55"/>
      <c r="AC19" s="131"/>
      <c r="AD19" s="131"/>
    </row>
    <row r="20" spans="1:30" ht="6.75" customHeight="1">
      <c r="A20" s="132"/>
      <c r="B20" s="140"/>
      <c r="C20" s="54"/>
      <c r="D20" s="55"/>
      <c r="E20" s="54"/>
      <c r="F20" s="55"/>
      <c r="G20" s="55"/>
      <c r="H20" s="134"/>
      <c r="I20" s="141"/>
      <c r="J20" s="55"/>
      <c r="K20" s="110"/>
      <c r="L20" s="55"/>
      <c r="M20" s="55"/>
      <c r="N20" s="55"/>
      <c r="P20" s="55"/>
      <c r="Q20" s="281"/>
      <c r="R20" s="55"/>
      <c r="S20" s="55"/>
      <c r="T20" s="55"/>
      <c r="U20" s="55"/>
      <c r="V20" s="55"/>
      <c r="W20" s="55"/>
      <c r="X20" s="55"/>
      <c r="Y20" s="55"/>
      <c r="Z20" s="55"/>
      <c r="AA20" s="55"/>
      <c r="AB20" s="55"/>
      <c r="AC20" s="131"/>
      <c r="AD20" s="131"/>
    </row>
    <row r="21" spans="1:30" ht="13.5" hidden="1" customHeight="1">
      <c r="A21" s="288"/>
      <c r="B21" s="281"/>
      <c r="C21" s="281"/>
      <c r="D21" s="281"/>
      <c r="E21" s="281" t="s">
        <v>455</v>
      </c>
      <c r="F21" s="281"/>
      <c r="G21" s="281"/>
      <c r="H21" s="286"/>
      <c r="I21" s="286"/>
      <c r="J21" s="281"/>
      <c r="K21" s="289"/>
      <c r="L21" s="281"/>
      <c r="M21" s="281"/>
      <c r="N21" s="281"/>
      <c r="O21" s="281"/>
      <c r="P21" s="281"/>
      <c r="Q21" s="281"/>
      <c r="R21" s="55"/>
      <c r="S21" s="55"/>
      <c r="T21" s="55"/>
      <c r="U21" s="55"/>
      <c r="V21" s="55"/>
      <c r="W21" s="55"/>
      <c r="X21" s="55"/>
      <c r="Y21" s="55"/>
      <c r="Z21" s="55"/>
      <c r="AA21" s="55"/>
      <c r="AB21" s="55"/>
      <c r="AC21" s="131"/>
      <c r="AD21" s="131"/>
    </row>
    <row r="22" spans="1:30" ht="28.5" customHeight="1">
      <c r="A22" s="55"/>
      <c r="B22" s="134"/>
      <c r="C22" s="290" t="s">
        <v>15</v>
      </c>
      <c r="D22" s="290"/>
      <c r="E22" s="290"/>
      <c r="F22" s="143"/>
      <c r="M22" s="277"/>
      <c r="N22" s="55"/>
      <c r="O22" s="96"/>
      <c r="P22" s="55"/>
      <c r="Q22" s="281"/>
      <c r="R22" s="55"/>
      <c r="S22" s="55"/>
      <c r="T22" s="55"/>
      <c r="U22" s="55"/>
      <c r="V22" s="55"/>
      <c r="W22" s="55"/>
      <c r="X22" s="55"/>
      <c r="Y22" s="55"/>
      <c r="Z22" s="55"/>
      <c r="AA22" s="144"/>
      <c r="AB22" s="55"/>
      <c r="AC22" s="131"/>
      <c r="AD22" s="131"/>
    </row>
    <row r="23" spans="1:30" ht="18" customHeight="1">
      <c r="A23" s="152">
        <v>6</v>
      </c>
      <c r="B23" s="133" t="s">
        <v>0</v>
      </c>
      <c r="C23" s="145"/>
      <c r="D23" s="146"/>
      <c r="E23" s="322" t="str">
        <f>VLOOKUP(HOSPITALNAME,DATATABLE,2,FALSE)</f>
        <v>M'Caid #</v>
      </c>
      <c r="F23" s="147"/>
      <c r="P23" s="55"/>
      <c r="Q23" s="281" t="s">
        <v>462</v>
      </c>
      <c r="R23" s="55"/>
      <c r="S23" s="55"/>
      <c r="T23" s="55"/>
      <c r="U23" s="55"/>
      <c r="V23" s="55"/>
      <c r="W23" s="55"/>
      <c r="X23" s="55"/>
      <c r="Y23" s="55"/>
      <c r="Z23" s="55"/>
      <c r="AA23" s="55"/>
      <c r="AB23" s="55"/>
      <c r="AC23" s="131"/>
      <c r="AD23" s="131"/>
    </row>
    <row r="24" spans="1:30" ht="18" customHeight="1">
      <c r="A24" s="152">
        <v>7</v>
      </c>
      <c r="B24" s="133" t="s">
        <v>2</v>
      </c>
      <c r="C24" s="145"/>
      <c r="D24" s="146"/>
      <c r="E24" s="322" t="str">
        <f>VLOOKUP(HOSPITALNAME,DATATABLE,3,FALSE)</f>
        <v>M'caid Sub 1 #</v>
      </c>
      <c r="F24" s="147"/>
      <c r="P24" s="55"/>
      <c r="Q24" s="281" t="s">
        <v>463</v>
      </c>
      <c r="R24" s="55"/>
      <c r="S24" s="55"/>
      <c r="T24" s="55"/>
      <c r="U24" s="55"/>
      <c r="V24" s="55"/>
      <c r="W24" s="55"/>
      <c r="X24" s="55"/>
      <c r="Y24" s="55"/>
      <c r="Z24" s="55"/>
      <c r="AA24" s="55"/>
      <c r="AB24" s="55"/>
      <c r="AC24" s="131"/>
      <c r="AD24" s="131"/>
    </row>
    <row r="25" spans="1:30" ht="18" customHeight="1">
      <c r="A25" s="152">
        <v>8</v>
      </c>
      <c r="B25" s="133" t="s">
        <v>3</v>
      </c>
      <c r="C25" s="145"/>
      <c r="D25" s="146"/>
      <c r="E25" s="322" t="str">
        <f>VLOOKUP(HOSPITALNAME,DATATABLE,4,FALSE)</f>
        <v>M'caid Sub 2 #</v>
      </c>
      <c r="F25" s="147"/>
      <c r="P25" s="55"/>
      <c r="Q25" s="281" t="s">
        <v>464</v>
      </c>
      <c r="R25" s="55"/>
      <c r="S25" s="55"/>
      <c r="T25" s="55"/>
      <c r="U25" s="55"/>
      <c r="V25" s="55"/>
      <c r="W25" s="55"/>
      <c r="X25" s="55"/>
      <c r="Y25" s="55"/>
      <c r="Z25" s="55"/>
      <c r="AA25" s="55"/>
      <c r="AB25" s="55"/>
      <c r="AC25" s="131"/>
      <c r="AD25" s="131"/>
    </row>
    <row r="26" spans="1:30" ht="16.899999999999999" customHeight="1">
      <c r="A26" s="152">
        <v>9</v>
      </c>
      <c r="B26" s="55" t="s">
        <v>1</v>
      </c>
      <c r="C26" s="145"/>
      <c r="D26" s="146"/>
      <c r="E26" s="322" t="str">
        <f>VLOOKUP(HOSPITALNAME,DATATABLE,5,FALSE)</f>
        <v>M'care #</v>
      </c>
      <c r="F26" s="147"/>
      <c r="P26" s="55"/>
      <c r="Q26" s="281" t="s">
        <v>465</v>
      </c>
      <c r="R26" s="55"/>
      <c r="S26" s="55"/>
      <c r="T26" s="55"/>
      <c r="U26" s="55"/>
      <c r="V26" s="55"/>
      <c r="W26" s="55"/>
      <c r="X26" s="55"/>
      <c r="Y26" s="55"/>
      <c r="Z26" s="55"/>
      <c r="AA26" s="55"/>
      <c r="AB26" s="55"/>
      <c r="AC26" s="131"/>
      <c r="AD26" s="131"/>
    </row>
    <row r="27" spans="1:30" ht="16.899999999999999" hidden="1" customHeight="1">
      <c r="A27" s="152">
        <v>10</v>
      </c>
      <c r="B27" s="55" t="s">
        <v>235</v>
      </c>
      <c r="C27" s="225"/>
      <c r="D27" s="226"/>
      <c r="E27" s="323">
        <f>VLOOKUP(HOSPITALNAME,DATATABLE,13,FALSE)</f>
        <v>0</v>
      </c>
      <c r="F27" s="147"/>
      <c r="G27" s="220" t="s">
        <v>237</v>
      </c>
      <c r="P27" s="55"/>
      <c r="Q27" s="281" t="s">
        <v>466</v>
      </c>
      <c r="R27" s="55"/>
      <c r="S27" s="55"/>
      <c r="T27" s="55"/>
      <c r="U27" s="55"/>
      <c r="V27" s="55"/>
      <c r="W27" s="55"/>
      <c r="X27" s="55"/>
      <c r="Y27" s="55"/>
      <c r="Z27" s="55"/>
      <c r="AA27" s="55"/>
      <c r="AB27" s="55"/>
      <c r="AC27" s="131"/>
      <c r="AD27" s="131"/>
    </row>
    <row r="28" spans="1:30" ht="16.899999999999999" hidden="1" customHeight="1">
      <c r="A28" s="152">
        <v>11</v>
      </c>
      <c r="B28" s="55" t="s">
        <v>236</v>
      </c>
      <c r="C28" s="218"/>
      <c r="D28" s="219"/>
      <c r="E28" s="324">
        <f>VLOOKUP(HOSPITALNAME,DATATABLE,12,FALSE)</f>
        <v>0</v>
      </c>
      <c r="F28" s="147"/>
      <c r="G28" s="220" t="s">
        <v>237</v>
      </c>
      <c r="P28" s="55"/>
      <c r="Q28" s="281" t="s">
        <v>467</v>
      </c>
      <c r="R28" s="55"/>
      <c r="S28" s="55"/>
      <c r="T28" s="55"/>
      <c r="U28" s="55"/>
      <c r="V28" s="55"/>
      <c r="W28" s="55"/>
      <c r="X28" s="55"/>
      <c r="Y28" s="55"/>
      <c r="Z28" s="55"/>
      <c r="AA28" s="55"/>
      <c r="AB28" s="55"/>
      <c r="AC28" s="131"/>
      <c r="AD28" s="131"/>
    </row>
    <row r="29" spans="1:30" customFormat="1">
      <c r="Q29" s="278"/>
    </row>
    <row r="30" spans="1:30" customFormat="1">
      <c r="Q30" s="278"/>
    </row>
    <row r="31" spans="1:30" customFormat="1" hidden="1">
      <c r="A31" s="278"/>
      <c r="B31" s="278"/>
      <c r="C31" s="278"/>
      <c r="D31" s="278"/>
      <c r="E31" s="278"/>
      <c r="F31" s="278"/>
      <c r="G31" s="278"/>
      <c r="H31" s="278"/>
      <c r="I31" s="278" t="s">
        <v>416</v>
      </c>
      <c r="J31" s="278"/>
      <c r="K31" s="278"/>
      <c r="L31" s="278"/>
      <c r="M31" s="278"/>
      <c r="N31" s="278"/>
      <c r="O31" s="278"/>
      <c r="P31" s="278"/>
      <c r="Q31" s="278"/>
    </row>
    <row r="32" spans="1:30" s="129" customFormat="1" ht="15.75">
      <c r="A32" s="122" t="s">
        <v>1314</v>
      </c>
      <c r="B32" s="125"/>
      <c r="C32" s="125"/>
      <c r="D32" s="43"/>
      <c r="E32" s="124"/>
      <c r="F32" s="43"/>
      <c r="G32" s="125"/>
      <c r="H32" s="125"/>
      <c r="I32" s="125"/>
      <c r="J32" s="43"/>
      <c r="K32" s="124"/>
      <c r="L32" s="43"/>
      <c r="M32" s="43"/>
      <c r="N32" s="43"/>
      <c r="O32" s="126"/>
      <c r="P32" s="127"/>
      <c r="Q32" s="282"/>
      <c r="R32" s="127"/>
      <c r="S32" s="127"/>
      <c r="T32" s="127"/>
      <c r="U32" s="127"/>
      <c r="V32" s="127"/>
      <c r="W32" s="127"/>
      <c r="X32" s="127"/>
      <c r="Y32" s="127"/>
      <c r="Z32" s="127"/>
      <c r="AA32" s="127"/>
      <c r="AB32" s="127"/>
      <c r="AC32" s="128"/>
      <c r="AD32" s="128"/>
    </row>
    <row r="33" spans="1:30" ht="13.5" customHeight="1">
      <c r="A33" s="53"/>
      <c r="B33" s="112" t="s">
        <v>139</v>
      </c>
      <c r="C33" s="53"/>
      <c r="D33" s="53"/>
      <c r="E33" s="53"/>
      <c r="F33" s="53"/>
      <c r="G33" s="53"/>
      <c r="H33" s="53"/>
      <c r="I33" s="53"/>
      <c r="J33" s="53"/>
      <c r="K33" s="53"/>
      <c r="L33" s="55"/>
      <c r="M33" s="55"/>
      <c r="N33" s="55"/>
      <c r="P33" s="55"/>
      <c r="Q33" s="281"/>
      <c r="R33" s="55"/>
      <c r="S33" s="55"/>
      <c r="T33" s="55"/>
      <c r="U33" s="55"/>
      <c r="V33" s="55"/>
      <c r="W33" s="55"/>
      <c r="X33" s="55"/>
      <c r="Y33" s="55"/>
      <c r="Z33" s="55"/>
      <c r="AA33" s="55"/>
      <c r="AB33" s="55"/>
      <c r="AC33" s="131"/>
      <c r="AD33" s="131"/>
    </row>
    <row r="34" spans="1:30" ht="43.5" customHeight="1" thickBot="1">
      <c r="A34" s="132"/>
      <c r="B34" s="150" t="str">
        <f>IF(State&lt;&gt;"Louisiana","During the DSH Examination Year:","During the DSH Year:")</f>
        <v>During the DSH Examination Year:</v>
      </c>
      <c r="C34" s="133"/>
      <c r="D34" s="55"/>
      <c r="E34" s="135"/>
      <c r="F34" s="147"/>
      <c r="H34" s="27"/>
      <c r="I34" s="151" t="str">
        <f>IF(State&lt;&gt;"Louisiana",CONCATENATE("DSH Examination Year (",TEXT(DSH_Year_Begin,"mm/dd/yy")," - ",TEXT(DSH_Year_End,"mm/dd/yy"),")"),CONCATENATE("DSH Year (",TEXT(DSH_Year_Begin,"mm/dd/yy")," - ",TEXT(DSH_Year_End,"mm/dd/yy"),")"))</f>
        <v>DSH Examination Year (07/01/20 - 06/30/21)</v>
      </c>
      <c r="J34" s="147"/>
      <c r="K34" s="53"/>
      <c r="L34" s="55"/>
      <c r="M34" s="55"/>
      <c r="N34" s="55"/>
      <c r="P34" s="55"/>
      <c r="Q34" s="281"/>
      <c r="R34" s="55"/>
      <c r="S34" s="55"/>
      <c r="T34" s="55"/>
      <c r="U34" s="55"/>
      <c r="V34" s="55"/>
      <c r="W34" s="55"/>
      <c r="X34" s="55"/>
      <c r="Y34" s="55"/>
      <c r="Z34" s="55"/>
      <c r="AA34" s="55"/>
      <c r="AB34" s="55"/>
      <c r="AC34" s="131"/>
      <c r="AD34" s="131"/>
    </row>
    <row r="35" spans="1:30" ht="15" customHeight="1">
      <c r="A35" s="152">
        <v>1</v>
      </c>
      <c r="B35" s="133" t="s">
        <v>77</v>
      </c>
      <c r="C35" s="133"/>
      <c r="D35" s="55"/>
      <c r="E35" s="135"/>
      <c r="F35" s="147"/>
      <c r="H35" s="27"/>
      <c r="I35" s="330"/>
      <c r="J35" s="147"/>
      <c r="K35" s="53"/>
      <c r="L35" s="55"/>
      <c r="M35" s="55"/>
      <c r="N35" s="55"/>
      <c r="P35" s="55"/>
      <c r="Q35" s="281" t="s">
        <v>468</v>
      </c>
      <c r="R35" s="55"/>
      <c r="S35" s="55"/>
      <c r="T35" s="55"/>
      <c r="U35" s="55"/>
      <c r="V35" s="55"/>
      <c r="W35" s="55"/>
      <c r="X35" s="55"/>
      <c r="Y35" s="55"/>
      <c r="Z35" s="55"/>
      <c r="AA35" s="55"/>
      <c r="AB35" s="55"/>
      <c r="AC35" s="131"/>
      <c r="AD35" s="131"/>
    </row>
    <row r="36" spans="1:30" ht="15" customHeight="1">
      <c r="A36" s="132"/>
      <c r="B36" s="133" t="s">
        <v>78</v>
      </c>
      <c r="C36" s="133"/>
      <c r="D36" s="55"/>
      <c r="E36" s="135"/>
      <c r="F36" s="147"/>
      <c r="H36" s="55"/>
      <c r="I36" s="55"/>
      <c r="J36" s="147"/>
      <c r="K36" s="53"/>
      <c r="L36" s="55"/>
      <c r="M36" s="55"/>
      <c r="N36" s="55"/>
      <c r="P36" s="55"/>
      <c r="Q36" s="281"/>
      <c r="R36" s="55"/>
      <c r="S36" s="55"/>
      <c r="T36" s="55"/>
      <c r="U36" s="55"/>
      <c r="V36" s="55"/>
      <c r="W36" s="55"/>
      <c r="X36" s="55"/>
      <c r="Y36" s="55"/>
      <c r="Z36" s="55"/>
      <c r="AA36" s="55"/>
      <c r="AB36" s="55"/>
      <c r="AC36" s="131"/>
      <c r="AD36" s="131"/>
    </row>
    <row r="37" spans="1:30" ht="15" customHeight="1">
      <c r="A37" s="132"/>
      <c r="B37" s="133" t="s">
        <v>26</v>
      </c>
      <c r="C37" s="133"/>
      <c r="D37" s="55"/>
      <c r="E37" s="135"/>
      <c r="F37" s="147"/>
      <c r="H37" s="27"/>
      <c r="I37" s="27"/>
      <c r="J37" s="147"/>
      <c r="K37" s="53"/>
      <c r="L37" s="55"/>
      <c r="M37" s="55"/>
      <c r="N37" s="55"/>
      <c r="P37" s="55"/>
      <c r="Q37" s="281"/>
      <c r="R37" s="55"/>
      <c r="S37" s="55"/>
      <c r="T37" s="55"/>
      <c r="U37" s="55"/>
      <c r="V37" s="55"/>
      <c r="W37" s="55"/>
      <c r="X37" s="55"/>
      <c r="Y37" s="55"/>
      <c r="Z37" s="55"/>
      <c r="AA37" s="55"/>
      <c r="AB37" s="55"/>
      <c r="AC37" s="131"/>
      <c r="AD37" s="131"/>
    </row>
    <row r="38" spans="1:30" ht="15" customHeight="1">
      <c r="A38" s="132"/>
      <c r="B38" s="133" t="s">
        <v>156</v>
      </c>
      <c r="C38" s="133"/>
      <c r="D38" s="55"/>
      <c r="E38" s="135"/>
      <c r="F38" s="147"/>
      <c r="H38" s="55"/>
      <c r="I38" s="55"/>
      <c r="J38" s="147"/>
      <c r="K38" s="53"/>
      <c r="L38" s="55"/>
      <c r="M38" s="55"/>
      <c r="N38" s="55"/>
      <c r="P38" s="55"/>
      <c r="Q38" s="281"/>
      <c r="R38" s="55"/>
      <c r="S38" s="55"/>
      <c r="T38" s="55"/>
      <c r="U38" s="55"/>
      <c r="V38" s="55"/>
      <c r="W38" s="55"/>
      <c r="X38" s="55"/>
      <c r="Y38" s="55"/>
      <c r="Z38" s="55"/>
      <c r="AA38" s="55"/>
      <c r="AB38" s="55"/>
      <c r="AC38" s="131"/>
      <c r="AD38" s="131"/>
    </row>
    <row r="39" spans="1:30" ht="15" customHeight="1">
      <c r="A39" s="152">
        <v>2</v>
      </c>
      <c r="B39" s="133" t="s">
        <v>115</v>
      </c>
      <c r="C39" s="133"/>
      <c r="D39" s="55"/>
      <c r="E39" s="135"/>
      <c r="F39" s="147"/>
      <c r="H39" s="27"/>
      <c r="I39" s="330"/>
      <c r="J39" s="147"/>
      <c r="K39" s="53"/>
      <c r="L39" s="55"/>
      <c r="M39" s="55"/>
      <c r="N39" s="55"/>
      <c r="P39" s="55"/>
      <c r="Q39" s="281" t="s">
        <v>469</v>
      </c>
      <c r="R39" s="55"/>
      <c r="S39" s="55"/>
      <c r="T39" s="55"/>
      <c r="U39" s="55"/>
      <c r="V39" s="55"/>
      <c r="W39" s="55"/>
      <c r="X39" s="55"/>
      <c r="Y39" s="55"/>
      <c r="Z39" s="55"/>
      <c r="AA39" s="55"/>
      <c r="AB39" s="55"/>
      <c r="AC39" s="131"/>
      <c r="AD39" s="131"/>
    </row>
    <row r="40" spans="1:30" ht="15" customHeight="1">
      <c r="A40" s="132" t="s">
        <v>114</v>
      </c>
      <c r="B40" s="133" t="s">
        <v>138</v>
      </c>
      <c r="C40" s="133"/>
      <c r="D40" s="55"/>
      <c r="E40" s="135"/>
      <c r="F40" s="147"/>
      <c r="H40" s="55"/>
      <c r="I40" s="55"/>
      <c r="J40" s="147"/>
      <c r="K40" s="53"/>
      <c r="L40" s="55"/>
      <c r="M40" s="55"/>
      <c r="N40" s="55"/>
      <c r="P40" s="55"/>
      <c r="Q40" s="281"/>
      <c r="R40" s="55"/>
      <c r="S40" s="55"/>
      <c r="T40" s="55"/>
      <c r="U40" s="55"/>
      <c r="V40" s="55"/>
      <c r="W40" s="55"/>
      <c r="X40" s="55"/>
      <c r="Y40" s="55"/>
      <c r="Z40" s="55"/>
      <c r="AA40" s="55"/>
      <c r="AB40" s="55"/>
      <c r="AC40" s="131"/>
      <c r="AD40" s="131"/>
    </row>
    <row r="41" spans="1:30" ht="15" customHeight="1">
      <c r="A41" s="152">
        <v>3</v>
      </c>
      <c r="B41" s="133" t="s">
        <v>128</v>
      </c>
      <c r="C41" s="133"/>
      <c r="D41" s="55"/>
      <c r="E41" s="135"/>
      <c r="F41" s="147"/>
      <c r="H41" s="27"/>
      <c r="I41" s="330"/>
      <c r="J41" s="147"/>
      <c r="K41" s="53"/>
      <c r="L41" s="55"/>
      <c r="M41" s="277"/>
      <c r="N41" s="55"/>
      <c r="P41" s="55"/>
      <c r="Q41" s="281" t="s">
        <v>470</v>
      </c>
      <c r="R41" s="55"/>
      <c r="S41" s="55"/>
      <c r="T41" s="55"/>
      <c r="U41" s="55"/>
      <c r="V41" s="55"/>
      <c r="W41" s="55"/>
      <c r="X41" s="55"/>
      <c r="Y41" s="55"/>
      <c r="Z41" s="55"/>
      <c r="AA41" s="55"/>
      <c r="AB41" s="55"/>
      <c r="AC41" s="131"/>
      <c r="AD41" s="131"/>
    </row>
    <row r="42" spans="1:30" ht="15" customHeight="1">
      <c r="A42" s="153"/>
      <c r="B42" s="133" t="s">
        <v>27</v>
      </c>
      <c r="C42" s="133"/>
      <c r="D42" s="55"/>
      <c r="E42" s="135"/>
      <c r="F42" s="147"/>
      <c r="G42" s="27"/>
      <c r="H42" s="27"/>
      <c r="J42" s="147"/>
      <c r="K42" s="53"/>
      <c r="L42" s="55"/>
      <c r="M42" s="55"/>
      <c r="N42" s="55"/>
      <c r="P42" s="55"/>
      <c r="Q42" s="281"/>
      <c r="R42" s="55"/>
      <c r="S42" s="55"/>
      <c r="T42" s="55"/>
      <c r="U42" s="55"/>
      <c r="V42" s="55"/>
      <c r="W42" s="55"/>
      <c r="X42" s="55"/>
      <c r="Y42" s="55"/>
      <c r="Z42" s="55"/>
      <c r="AA42" s="55"/>
      <c r="AB42" s="55"/>
      <c r="AC42" s="131"/>
      <c r="AD42" s="131"/>
    </row>
    <row r="43" spans="1:30" ht="15" customHeight="1">
      <c r="A43" s="153"/>
      <c r="B43" s="133" t="s">
        <v>137</v>
      </c>
      <c r="C43" s="133"/>
      <c r="D43" s="55"/>
      <c r="E43" s="135"/>
      <c r="F43" s="147"/>
      <c r="G43" s="55"/>
      <c r="H43" s="55"/>
      <c r="I43" s="55"/>
      <c r="J43" s="147"/>
      <c r="K43" s="27"/>
      <c r="L43" s="55"/>
      <c r="M43" s="55"/>
      <c r="N43" s="55"/>
      <c r="P43" s="55"/>
      <c r="Q43" s="281"/>
      <c r="R43" s="55"/>
      <c r="S43" s="55"/>
      <c r="T43" s="55"/>
      <c r="U43" s="55"/>
      <c r="V43" s="55"/>
      <c r="W43" s="55"/>
      <c r="X43" s="55"/>
      <c r="Y43" s="55"/>
      <c r="Z43" s="55"/>
      <c r="AA43" s="55"/>
      <c r="AB43" s="55"/>
      <c r="AC43" s="131"/>
      <c r="AD43" s="131"/>
    </row>
    <row r="44" spans="1:30" ht="15" customHeight="1">
      <c r="A44" s="153"/>
      <c r="B44" s="133"/>
      <c r="C44" s="133"/>
      <c r="D44" s="55"/>
      <c r="E44" s="135"/>
      <c r="F44" s="147"/>
      <c r="G44" s="55"/>
      <c r="H44" s="55"/>
      <c r="I44" s="55"/>
      <c r="J44" s="147"/>
      <c r="K44" s="27"/>
      <c r="L44" s="55"/>
      <c r="M44" s="55"/>
      <c r="N44" s="55"/>
      <c r="P44" s="55"/>
      <c r="Q44" s="281"/>
      <c r="R44" s="55"/>
      <c r="S44" s="55"/>
      <c r="T44" s="55"/>
      <c r="U44" s="55"/>
      <c r="V44" s="55"/>
      <c r="W44" s="55"/>
      <c r="X44" s="55"/>
      <c r="Y44" s="55"/>
      <c r="Z44" s="55"/>
      <c r="AA44" s="55"/>
      <c r="AB44" s="55"/>
      <c r="AC44" s="131"/>
      <c r="AD44" s="131"/>
    </row>
    <row r="45" spans="1:30" ht="15" customHeight="1">
      <c r="A45" s="132" t="s">
        <v>193</v>
      </c>
      <c r="B45" s="133" t="s">
        <v>180</v>
      </c>
      <c r="C45" s="133"/>
      <c r="D45" s="55"/>
      <c r="E45" s="135"/>
      <c r="F45" s="147"/>
      <c r="G45" s="55"/>
      <c r="H45" s="55"/>
      <c r="I45" s="330"/>
      <c r="J45" s="147"/>
      <c r="K45" s="27"/>
      <c r="L45" s="55"/>
      <c r="M45" s="55"/>
      <c r="N45" s="55"/>
      <c r="P45" s="55"/>
      <c r="Q45" s="281" t="s">
        <v>471</v>
      </c>
      <c r="R45" s="55"/>
      <c r="S45" s="55"/>
      <c r="T45" s="55"/>
      <c r="U45" s="55"/>
      <c r="V45" s="55"/>
      <c r="W45" s="55"/>
      <c r="X45" s="55"/>
      <c r="Y45" s="55"/>
      <c r="Z45" s="55"/>
      <c r="AA45" s="55"/>
      <c r="AB45" s="55"/>
      <c r="AC45" s="131"/>
      <c r="AD45" s="131"/>
    </row>
    <row r="46" spans="1:30" ht="15" customHeight="1">
      <c r="A46" s="132"/>
      <c r="B46" s="133"/>
      <c r="C46" s="133"/>
      <c r="D46" s="55"/>
      <c r="E46" s="135"/>
      <c r="F46" s="147"/>
      <c r="G46" s="55"/>
      <c r="H46" s="55"/>
      <c r="I46" s="55"/>
      <c r="J46" s="55"/>
      <c r="K46" s="27"/>
      <c r="L46" s="55"/>
      <c r="M46" s="55"/>
      <c r="N46" s="55"/>
      <c r="P46" s="55"/>
      <c r="Q46" s="281"/>
      <c r="R46" s="55"/>
      <c r="S46" s="55"/>
      <c r="T46" s="55"/>
      <c r="U46" s="55"/>
      <c r="V46" s="55"/>
      <c r="W46" s="55"/>
      <c r="X46" s="55"/>
      <c r="Y46" s="55"/>
      <c r="Z46" s="55"/>
      <c r="AA46" s="55"/>
      <c r="AB46" s="55"/>
      <c r="AC46" s="131"/>
      <c r="AD46" s="131"/>
    </row>
    <row r="47" spans="1:30" ht="15" customHeight="1">
      <c r="A47" s="132" t="s">
        <v>197</v>
      </c>
      <c r="B47" s="133" t="s">
        <v>181</v>
      </c>
      <c r="C47" s="133"/>
      <c r="D47" s="55"/>
      <c r="E47" s="135"/>
      <c r="F47" s="147"/>
      <c r="G47" s="55"/>
      <c r="H47" s="55"/>
      <c r="I47" s="331"/>
      <c r="J47" s="147"/>
      <c r="K47" s="27"/>
      <c r="L47" s="55"/>
      <c r="M47" s="55"/>
      <c r="N47" s="55"/>
      <c r="P47" s="55"/>
      <c r="Q47" s="281" t="s">
        <v>472</v>
      </c>
      <c r="R47" s="55"/>
      <c r="S47" s="55"/>
      <c r="T47" s="55"/>
      <c r="U47" s="55"/>
      <c r="V47" s="55"/>
      <c r="W47" s="55"/>
      <c r="X47" s="55"/>
      <c r="Y47" s="55"/>
      <c r="Z47" s="55"/>
      <c r="AA47" s="55"/>
      <c r="AB47" s="55"/>
      <c r="AC47" s="131"/>
      <c r="AD47" s="131"/>
    </row>
    <row r="48" spans="1:30" ht="15" customHeight="1">
      <c r="A48" s="153"/>
      <c r="B48" s="133"/>
      <c r="C48" s="133"/>
      <c r="D48" s="55"/>
      <c r="E48" s="135"/>
      <c r="F48" s="147"/>
      <c r="G48" s="55"/>
      <c r="H48" s="55"/>
      <c r="I48" s="55"/>
      <c r="J48" s="147"/>
      <c r="K48" s="27"/>
      <c r="L48" s="55"/>
      <c r="M48" s="55"/>
      <c r="N48" s="55"/>
      <c r="P48" s="55"/>
      <c r="Q48" s="281"/>
      <c r="R48" s="55"/>
      <c r="S48" s="55"/>
      <c r="T48" s="55"/>
      <c r="U48" s="55"/>
      <c r="V48" s="55"/>
      <c r="W48" s="55"/>
      <c r="X48" s="55"/>
      <c r="Y48" s="55"/>
      <c r="Z48" s="55"/>
      <c r="AA48" s="55"/>
      <c r="AB48" s="55"/>
      <c r="AC48" s="131"/>
      <c r="AD48" s="131"/>
    </row>
    <row r="49" spans="1:30" ht="13.5" hidden="1" customHeight="1">
      <c r="A49" s="53"/>
      <c r="B49" s="112" t="s">
        <v>175</v>
      </c>
      <c r="C49" s="53"/>
      <c r="D49" s="53"/>
      <c r="E49" s="53"/>
      <c r="F49" s="53"/>
      <c r="G49" s="53"/>
      <c r="H49" s="53"/>
      <c r="I49" s="53"/>
      <c r="J49" s="53"/>
      <c r="K49" s="53"/>
      <c r="L49" s="55"/>
      <c r="M49" s="55"/>
      <c r="N49" s="55"/>
      <c r="P49" s="55"/>
      <c r="Q49" s="281"/>
      <c r="R49" s="55"/>
      <c r="S49" s="55"/>
      <c r="T49" s="55"/>
      <c r="U49" s="55"/>
      <c r="V49" s="55"/>
      <c r="W49" s="55"/>
      <c r="X49" s="55"/>
      <c r="Y49" s="55"/>
      <c r="Z49" s="55"/>
      <c r="AA49" s="55"/>
      <c r="AB49" s="55"/>
      <c r="AC49" s="131"/>
      <c r="AD49" s="131"/>
    </row>
    <row r="50" spans="1:30" ht="43.5" hidden="1" customHeight="1" thickBot="1">
      <c r="A50" s="132"/>
      <c r="B50" s="150" t="s">
        <v>176</v>
      </c>
      <c r="C50" s="133"/>
      <c r="D50" s="55"/>
      <c r="E50" s="135"/>
      <c r="F50" s="147"/>
      <c r="H50" s="27"/>
      <c r="I50" s="151" t="str">
        <f>CONCATENATE("DSH Payment Year (", TEXT(DSH_Payment_Year_Begin,"mm/dd/yy"), " - ", TEXT(DSH_Payment_Year_End,"mm/dd/yy"),")")</f>
        <v>DSH Payment Year (07/01/20 - 06/30/21)</v>
      </c>
      <c r="J50" s="147"/>
      <c r="K50" s="53"/>
      <c r="L50" s="55"/>
      <c r="M50" s="55"/>
      <c r="N50" s="55"/>
      <c r="P50" s="55"/>
      <c r="Q50" s="281"/>
      <c r="R50" s="55"/>
      <c r="S50" s="55"/>
      <c r="T50" s="55"/>
      <c r="U50" s="55"/>
      <c r="V50" s="55"/>
      <c r="W50" s="55"/>
      <c r="X50" s="55"/>
      <c r="Y50" s="55"/>
      <c r="Z50" s="55"/>
      <c r="AA50" s="55"/>
      <c r="AB50" s="55"/>
      <c r="AC50" s="131"/>
      <c r="AD50" s="131"/>
    </row>
    <row r="51" spans="1:30" ht="15" hidden="1" customHeight="1">
      <c r="A51" s="152">
        <v>4</v>
      </c>
      <c r="B51" s="133" t="s">
        <v>191</v>
      </c>
      <c r="C51" s="133"/>
      <c r="D51" s="55"/>
      <c r="E51" s="135"/>
      <c r="F51" s="147"/>
      <c r="H51" s="27"/>
      <c r="I51" s="330"/>
      <c r="J51" s="147"/>
      <c r="K51" s="53"/>
      <c r="L51" s="55"/>
      <c r="M51" s="55"/>
      <c r="N51" s="55"/>
      <c r="P51" s="55"/>
      <c r="Q51" s="281" t="s">
        <v>473</v>
      </c>
      <c r="R51" s="55"/>
      <c r="S51" s="55"/>
      <c r="T51" s="55"/>
      <c r="U51" s="55"/>
      <c r="V51" s="55"/>
      <c r="W51" s="55"/>
      <c r="X51" s="55"/>
      <c r="Y51" s="55"/>
      <c r="Z51" s="55"/>
      <c r="AA51" s="55"/>
      <c r="AB51" s="55"/>
      <c r="AC51" s="131"/>
      <c r="AD51" s="131"/>
    </row>
    <row r="52" spans="1:30" ht="15" hidden="1" customHeight="1">
      <c r="A52" s="132"/>
      <c r="B52" s="133" t="s">
        <v>78</v>
      </c>
      <c r="C52" s="133"/>
      <c r="D52" s="55"/>
      <c r="E52" s="135"/>
      <c r="F52" s="147"/>
      <c r="H52" s="55"/>
      <c r="I52" s="55"/>
      <c r="J52" s="147"/>
      <c r="K52" s="53"/>
      <c r="L52" s="55"/>
      <c r="M52" s="55"/>
      <c r="N52" s="55"/>
      <c r="P52" s="55"/>
      <c r="Q52" s="281"/>
      <c r="R52" s="55"/>
      <c r="S52" s="55"/>
      <c r="T52" s="55"/>
      <c r="U52" s="55"/>
      <c r="V52" s="55"/>
      <c r="W52" s="55"/>
      <c r="X52" s="55"/>
      <c r="Y52" s="55"/>
      <c r="Z52" s="55"/>
      <c r="AA52" s="55"/>
      <c r="AB52" s="55"/>
      <c r="AC52" s="131"/>
      <c r="AD52" s="131"/>
    </row>
    <row r="53" spans="1:30" ht="15" hidden="1" customHeight="1">
      <c r="A53" s="132"/>
      <c r="B53" s="133" t="s">
        <v>26</v>
      </c>
      <c r="C53" s="133"/>
      <c r="D53" s="55"/>
      <c r="E53" s="135"/>
      <c r="F53" s="147"/>
      <c r="H53" s="27"/>
      <c r="I53" s="27"/>
      <c r="J53" s="147"/>
      <c r="K53" s="53"/>
      <c r="L53" s="55"/>
      <c r="M53" s="55"/>
      <c r="N53" s="55"/>
      <c r="P53" s="55"/>
      <c r="Q53" s="281"/>
      <c r="R53" s="55"/>
      <c r="S53" s="55"/>
      <c r="T53" s="55"/>
      <c r="U53" s="55"/>
      <c r="V53" s="55"/>
      <c r="W53" s="55"/>
      <c r="X53" s="55"/>
      <c r="Y53" s="55"/>
      <c r="Z53" s="55"/>
      <c r="AA53" s="55"/>
      <c r="AB53" s="55"/>
      <c r="AC53" s="131"/>
      <c r="AD53" s="131"/>
    </row>
    <row r="54" spans="1:30" ht="15" hidden="1" customHeight="1">
      <c r="A54" s="132"/>
      <c r="B54" s="133" t="s">
        <v>156</v>
      </c>
      <c r="C54" s="133"/>
      <c r="D54" s="55"/>
      <c r="E54" s="135"/>
      <c r="F54" s="147"/>
      <c r="H54" s="55"/>
      <c r="I54" s="55"/>
      <c r="J54" s="147"/>
      <c r="K54" s="53"/>
      <c r="L54" s="55"/>
      <c r="M54" s="55"/>
      <c r="N54" s="55"/>
      <c r="P54" s="55"/>
      <c r="Q54" s="281"/>
      <c r="R54" s="55"/>
      <c r="S54" s="55"/>
      <c r="T54" s="55"/>
      <c r="U54" s="55"/>
      <c r="V54" s="55"/>
      <c r="W54" s="55"/>
      <c r="X54" s="55"/>
      <c r="Y54" s="55"/>
      <c r="Z54" s="55"/>
      <c r="AA54" s="55"/>
      <c r="AB54" s="55"/>
      <c r="AC54" s="131"/>
      <c r="AD54" s="131"/>
    </row>
    <row r="55" spans="1:30" ht="7.5" hidden="1" customHeight="1">
      <c r="A55" s="132"/>
      <c r="B55" s="133"/>
      <c r="C55" s="133"/>
      <c r="D55" s="55"/>
      <c r="E55" s="135"/>
      <c r="F55" s="147"/>
      <c r="H55" s="55"/>
      <c r="I55" s="55"/>
      <c r="J55" s="147"/>
      <c r="K55" s="53"/>
      <c r="L55" s="55"/>
      <c r="M55" s="55"/>
      <c r="N55" s="55"/>
      <c r="P55" s="55"/>
      <c r="Q55" s="281"/>
      <c r="R55" s="55"/>
      <c r="S55" s="55"/>
      <c r="T55" s="55"/>
      <c r="U55" s="55"/>
      <c r="V55" s="55"/>
      <c r="W55" s="55"/>
      <c r="X55" s="55"/>
      <c r="Y55" s="55"/>
      <c r="Z55" s="55"/>
      <c r="AA55" s="55"/>
      <c r="AB55" s="55"/>
      <c r="AC55" s="131"/>
      <c r="AD55" s="131"/>
    </row>
    <row r="56" spans="1:30" ht="14.25" hidden="1" customHeight="1">
      <c r="A56" s="283"/>
      <c r="B56" s="284" t="s">
        <v>450</v>
      </c>
      <c r="C56" s="284"/>
      <c r="D56" s="281"/>
      <c r="E56" s="287"/>
      <c r="F56" s="291"/>
      <c r="G56" s="281" t="s">
        <v>451</v>
      </c>
      <c r="H56" s="281"/>
      <c r="I56" s="281" t="s">
        <v>452</v>
      </c>
      <c r="J56" s="291"/>
      <c r="K56" s="281"/>
      <c r="L56" s="281"/>
      <c r="M56" s="281"/>
      <c r="N56" s="281"/>
      <c r="O56" s="281"/>
      <c r="P56" s="281"/>
      <c r="Q56" s="281"/>
      <c r="R56" s="55"/>
      <c r="S56" s="55"/>
      <c r="T56" s="55"/>
      <c r="U56" s="55"/>
      <c r="V56" s="55"/>
      <c r="W56" s="55"/>
      <c r="X56" s="55"/>
      <c r="Y56" s="55"/>
      <c r="Z56" s="55"/>
      <c r="AA56" s="55"/>
      <c r="AB56" s="55"/>
      <c r="AC56" s="131"/>
      <c r="AD56" s="131"/>
    </row>
    <row r="57" spans="1:30" ht="15" hidden="1" customHeight="1">
      <c r="A57" s="132"/>
      <c r="B57" s="133" t="s">
        <v>178</v>
      </c>
      <c r="C57" s="133"/>
      <c r="D57" s="133"/>
      <c r="E57" s="133"/>
      <c r="F57" s="147"/>
      <c r="H57" s="55"/>
      <c r="I57" s="55"/>
      <c r="J57" s="147"/>
      <c r="K57" s="55"/>
      <c r="L57" s="55"/>
      <c r="M57" s="55"/>
      <c r="N57" s="55"/>
      <c r="O57" s="55"/>
      <c r="P57" s="55"/>
      <c r="Q57" s="281"/>
      <c r="R57" s="55"/>
      <c r="S57" s="55"/>
      <c r="T57" s="55"/>
      <c r="U57" s="55"/>
      <c r="V57" s="55"/>
      <c r="W57" s="55"/>
      <c r="X57" s="55"/>
      <c r="Y57" s="55"/>
      <c r="Z57" s="55"/>
      <c r="AA57" s="55"/>
      <c r="AB57" s="55"/>
      <c r="AC57" s="131"/>
      <c r="AD57" s="131"/>
    </row>
    <row r="58" spans="1:30" ht="15" hidden="1" customHeight="1">
      <c r="A58" s="132"/>
      <c r="B58" s="502"/>
      <c r="C58" s="503"/>
      <c r="D58" s="503"/>
      <c r="E58" s="504"/>
      <c r="F58" s="147"/>
      <c r="H58" s="55"/>
      <c r="I58" s="55"/>
      <c r="J58" s="147"/>
      <c r="K58" s="53"/>
      <c r="L58" s="55"/>
      <c r="M58" s="55"/>
      <c r="N58" s="55"/>
      <c r="P58" s="55"/>
      <c r="Q58" s="281" t="s">
        <v>474</v>
      </c>
      <c r="R58" s="55"/>
      <c r="S58" s="55"/>
      <c r="T58" s="55"/>
      <c r="U58" s="55"/>
      <c r="V58" s="55"/>
      <c r="W58" s="55"/>
      <c r="X58" s="55"/>
      <c r="Y58" s="55"/>
      <c r="Z58" s="55"/>
      <c r="AA58" s="55"/>
      <c r="AB58" s="55"/>
      <c r="AC58" s="131"/>
      <c r="AD58" s="131"/>
    </row>
    <row r="59" spans="1:30" ht="15" hidden="1" customHeight="1">
      <c r="A59" s="132"/>
      <c r="B59" s="502"/>
      <c r="C59" s="503"/>
      <c r="D59" s="503"/>
      <c r="E59" s="504"/>
      <c r="F59" s="147"/>
      <c r="H59" s="55"/>
      <c r="I59" s="55"/>
      <c r="J59" s="147"/>
      <c r="K59" s="53"/>
      <c r="L59" s="55"/>
      <c r="M59" s="55"/>
      <c r="N59" s="55"/>
      <c r="P59" s="55"/>
      <c r="Q59" s="281" t="s">
        <v>475</v>
      </c>
      <c r="R59" s="55"/>
      <c r="S59" s="55"/>
      <c r="T59" s="55"/>
      <c r="U59" s="55"/>
      <c r="V59" s="55"/>
      <c r="W59" s="55"/>
      <c r="X59" s="55"/>
      <c r="Y59" s="55"/>
      <c r="Z59" s="55"/>
      <c r="AA59" s="55"/>
      <c r="AB59" s="55"/>
      <c r="AC59" s="131"/>
      <c r="AD59" s="131"/>
    </row>
    <row r="60" spans="1:30" ht="8.25" hidden="1" customHeight="1">
      <c r="A60" s="132"/>
      <c r="B60" s="133"/>
      <c r="C60" s="133"/>
      <c r="D60" s="55"/>
      <c r="E60" s="135"/>
      <c r="F60" s="147"/>
      <c r="H60" s="55"/>
      <c r="I60" s="55"/>
      <c r="J60" s="147"/>
      <c r="K60" s="53"/>
      <c r="L60" s="55"/>
      <c r="M60" s="55"/>
      <c r="N60" s="55"/>
      <c r="P60" s="55"/>
      <c r="Q60" s="281"/>
      <c r="R60" s="55"/>
      <c r="S60" s="55"/>
      <c r="T60" s="55"/>
      <c r="U60" s="55"/>
      <c r="V60" s="55"/>
      <c r="W60" s="55"/>
      <c r="X60" s="55"/>
      <c r="Y60" s="55"/>
      <c r="Z60" s="55"/>
      <c r="AA60" s="55"/>
      <c r="AB60" s="55"/>
      <c r="AC60" s="131"/>
      <c r="AD60" s="131"/>
    </row>
    <row r="61" spans="1:30" ht="15" hidden="1" customHeight="1">
      <c r="A61" s="152">
        <v>5</v>
      </c>
      <c r="B61" s="133" t="s">
        <v>177</v>
      </c>
      <c r="C61" s="133"/>
      <c r="D61" s="55"/>
      <c r="E61" s="135"/>
      <c r="F61" s="147"/>
      <c r="H61" s="27"/>
      <c r="I61" s="330"/>
      <c r="J61" s="147"/>
      <c r="K61" s="53"/>
      <c r="L61" s="55"/>
      <c r="M61" s="55"/>
      <c r="N61" s="55"/>
      <c r="P61" s="55"/>
      <c r="Q61" s="281" t="s">
        <v>476</v>
      </c>
      <c r="R61" s="55"/>
      <c r="S61" s="55"/>
      <c r="T61" s="55"/>
      <c r="U61" s="55"/>
      <c r="V61" s="55"/>
      <c r="W61" s="55"/>
      <c r="X61" s="55"/>
      <c r="Y61" s="55"/>
      <c r="Z61" s="55"/>
      <c r="AA61" s="55"/>
      <c r="AB61" s="55"/>
      <c r="AC61" s="131"/>
      <c r="AD61" s="131"/>
    </row>
    <row r="62" spans="1:30" ht="15" hidden="1" customHeight="1">
      <c r="A62" s="132" t="s">
        <v>114</v>
      </c>
      <c r="B62" s="133" t="s">
        <v>138</v>
      </c>
      <c r="C62" s="133"/>
      <c r="D62" s="55"/>
      <c r="E62" s="135"/>
      <c r="F62" s="147"/>
      <c r="H62" s="55"/>
      <c r="I62" s="55"/>
      <c r="J62" s="147"/>
      <c r="K62" s="53"/>
      <c r="L62" s="55"/>
      <c r="M62" s="55"/>
      <c r="N62" s="55"/>
      <c r="P62" s="55"/>
      <c r="Q62" s="281"/>
      <c r="R62" s="55"/>
      <c r="S62" s="55"/>
      <c r="T62" s="55"/>
      <c r="U62" s="55"/>
      <c r="V62" s="55"/>
      <c r="W62" s="55"/>
      <c r="X62" s="55"/>
      <c r="Y62" s="55"/>
      <c r="Z62" s="55"/>
      <c r="AA62" s="55"/>
      <c r="AB62" s="55"/>
      <c r="AC62" s="131"/>
      <c r="AD62" s="131"/>
    </row>
    <row r="63" spans="1:30" ht="15" hidden="1" customHeight="1">
      <c r="A63" s="152">
        <v>6</v>
      </c>
      <c r="B63" s="133" t="s">
        <v>179</v>
      </c>
      <c r="C63" s="133"/>
      <c r="D63" s="55"/>
      <c r="E63" s="135"/>
      <c r="F63" s="147"/>
      <c r="H63" s="27"/>
      <c r="I63" s="330"/>
      <c r="J63" s="147"/>
      <c r="K63" s="53"/>
      <c r="L63" s="55"/>
      <c r="M63" s="55"/>
      <c r="N63" s="55"/>
      <c r="P63" s="55"/>
      <c r="Q63" s="281" t="s">
        <v>477</v>
      </c>
      <c r="R63" s="55"/>
      <c r="S63" s="55"/>
      <c r="T63" s="55"/>
      <c r="U63" s="55"/>
      <c r="V63" s="55"/>
      <c r="W63" s="55"/>
      <c r="X63" s="55"/>
      <c r="Y63" s="55"/>
      <c r="Z63" s="55"/>
      <c r="AA63" s="55"/>
      <c r="AB63" s="55"/>
      <c r="AC63" s="131"/>
      <c r="AD63" s="131"/>
    </row>
    <row r="64" spans="1:30" ht="15.75" hidden="1" customHeight="1">
      <c r="A64" s="153"/>
      <c r="B64" s="133" t="s">
        <v>27</v>
      </c>
      <c r="C64" s="133"/>
      <c r="D64" s="55"/>
      <c r="E64" s="135"/>
      <c r="F64" s="147"/>
      <c r="G64" s="27"/>
      <c r="H64" s="27"/>
      <c r="J64" s="147"/>
      <c r="K64" s="27"/>
      <c r="L64" s="55"/>
      <c r="M64" s="55"/>
      <c r="N64" s="55"/>
      <c r="P64" s="55"/>
      <c r="Q64" s="281"/>
      <c r="R64" s="55"/>
      <c r="S64" s="55"/>
      <c r="T64" s="55"/>
      <c r="U64" s="55"/>
      <c r="V64" s="55"/>
      <c r="W64" s="55"/>
      <c r="X64" s="55"/>
      <c r="Y64" s="55"/>
      <c r="Z64" s="55"/>
      <c r="AA64" s="55"/>
      <c r="AB64" s="55"/>
      <c r="AC64" s="131"/>
      <c r="AD64" s="131"/>
    </row>
    <row r="65" spans="1:30" ht="15" hidden="1" customHeight="1">
      <c r="A65" s="153"/>
      <c r="B65" s="133" t="s">
        <v>137</v>
      </c>
      <c r="C65" s="133"/>
      <c r="D65" s="55"/>
      <c r="E65" s="135"/>
      <c r="F65" s="147"/>
      <c r="G65" s="55"/>
      <c r="H65" s="55"/>
      <c r="I65" s="55"/>
      <c r="J65" s="147"/>
      <c r="K65" s="27"/>
      <c r="L65" s="55"/>
      <c r="M65" s="55"/>
      <c r="N65" s="55"/>
      <c r="P65" s="55"/>
      <c r="Q65" s="281"/>
      <c r="R65" s="55"/>
      <c r="S65" s="55"/>
      <c r="T65" s="55"/>
      <c r="U65" s="55"/>
      <c r="V65" s="55"/>
      <c r="W65" s="55"/>
      <c r="X65" s="55"/>
      <c r="Y65" s="55"/>
      <c r="Z65" s="55"/>
      <c r="AA65" s="55"/>
      <c r="AB65" s="55"/>
      <c r="AC65" s="131"/>
      <c r="AD65" s="131"/>
    </row>
    <row r="66" spans="1:30" ht="7.5" hidden="1" customHeight="1">
      <c r="A66" s="132"/>
      <c r="B66" s="133"/>
      <c r="C66" s="133"/>
      <c r="D66" s="55"/>
      <c r="E66" s="135"/>
      <c r="F66" s="147"/>
      <c r="H66" s="55"/>
      <c r="I66" s="55"/>
      <c r="J66" s="147"/>
      <c r="K66" s="53"/>
      <c r="L66" s="55"/>
      <c r="M66" s="55"/>
      <c r="N66" s="55"/>
      <c r="P66" s="55"/>
      <c r="Q66" s="281"/>
      <c r="R66" s="55"/>
      <c r="S66" s="55"/>
      <c r="T66" s="55"/>
      <c r="U66" s="55"/>
      <c r="V66" s="55"/>
      <c r="W66" s="55"/>
      <c r="X66" s="55"/>
      <c r="Y66" s="55"/>
      <c r="Z66" s="55"/>
      <c r="AA66" s="55"/>
      <c r="AB66" s="55"/>
      <c r="AC66" s="131"/>
      <c r="AD66" s="131"/>
    </row>
    <row r="67" spans="1:30" ht="15" hidden="1" customHeight="1">
      <c r="A67" s="132"/>
      <c r="B67" s="133" t="s">
        <v>178</v>
      </c>
      <c r="C67" s="133"/>
      <c r="D67" s="133"/>
      <c r="E67" s="133"/>
      <c r="F67" s="147"/>
      <c r="G67" s="96" t="s">
        <v>349</v>
      </c>
      <c r="H67" s="55"/>
      <c r="I67" s="55" t="s">
        <v>350</v>
      </c>
      <c r="J67" s="147"/>
      <c r="K67" s="53"/>
      <c r="L67" s="55"/>
      <c r="M67" s="55"/>
      <c r="N67" s="55"/>
      <c r="P67" s="55"/>
      <c r="Q67" s="281"/>
      <c r="R67" s="55"/>
      <c r="S67" s="55"/>
      <c r="T67" s="55"/>
      <c r="U67" s="55"/>
      <c r="V67" s="55"/>
      <c r="W67" s="55"/>
      <c r="X67" s="55"/>
      <c r="Y67" s="55"/>
      <c r="Z67" s="55"/>
      <c r="AA67" s="55"/>
      <c r="AB67" s="55"/>
      <c r="AC67" s="131"/>
      <c r="AD67" s="131"/>
    </row>
    <row r="68" spans="1:30" ht="15" hidden="1" customHeight="1">
      <c r="A68" s="132"/>
      <c r="B68" s="505"/>
      <c r="C68" s="506"/>
      <c r="D68" s="506"/>
      <c r="E68" s="507"/>
      <c r="F68" s="147"/>
      <c r="G68" s="329"/>
      <c r="H68" s="55"/>
      <c r="I68" s="329"/>
      <c r="J68" s="147"/>
      <c r="K68" s="53"/>
      <c r="L68" s="55"/>
      <c r="M68" s="55"/>
      <c r="N68" s="55"/>
      <c r="P68" s="55"/>
      <c r="Q68" s="281" t="s">
        <v>478</v>
      </c>
      <c r="R68" s="55"/>
      <c r="S68" s="55"/>
      <c r="T68" s="55"/>
      <c r="U68" s="55"/>
      <c r="V68" s="55"/>
      <c r="W68" s="55"/>
      <c r="X68" s="55"/>
      <c r="Y68" s="55"/>
      <c r="Z68" s="55"/>
      <c r="AA68" s="55"/>
      <c r="AB68" s="55"/>
      <c r="AC68" s="131"/>
      <c r="AD68" s="131"/>
    </row>
    <row r="69" spans="1:30" ht="15" hidden="1" customHeight="1">
      <c r="A69" s="132"/>
      <c r="B69" s="505"/>
      <c r="C69" s="506"/>
      <c r="D69" s="506"/>
      <c r="E69" s="507"/>
      <c r="F69" s="147"/>
      <c r="G69" s="329"/>
      <c r="H69" s="55"/>
      <c r="I69" s="329"/>
      <c r="J69" s="147"/>
      <c r="K69" s="53"/>
      <c r="L69" s="55"/>
      <c r="M69" s="55"/>
      <c r="N69" s="55"/>
      <c r="P69" s="55"/>
      <c r="Q69" s="281" t="s">
        <v>479</v>
      </c>
      <c r="R69" s="55"/>
      <c r="S69" s="55"/>
      <c r="T69" s="55"/>
      <c r="U69" s="55"/>
      <c r="V69" s="55"/>
      <c r="W69" s="55"/>
      <c r="X69" s="55"/>
      <c r="Y69" s="55"/>
      <c r="Z69" s="55"/>
      <c r="AA69" s="55"/>
      <c r="AB69" s="55"/>
      <c r="AC69" s="131"/>
      <c r="AD69" s="131"/>
    </row>
    <row r="70" spans="1:30" ht="8.25" hidden="1" customHeight="1">
      <c r="A70" s="132"/>
      <c r="B70" s="133"/>
      <c r="C70" s="133"/>
      <c r="D70" s="55"/>
      <c r="E70" s="135"/>
      <c r="F70" s="147"/>
      <c r="H70" s="55"/>
      <c r="I70" s="55"/>
      <c r="J70" s="147"/>
      <c r="K70" s="53"/>
      <c r="L70" s="55"/>
      <c r="M70" s="55"/>
      <c r="N70" s="55"/>
      <c r="P70" s="55"/>
      <c r="Q70" s="281"/>
      <c r="R70" s="55"/>
      <c r="S70" s="55"/>
      <c r="T70" s="55"/>
      <c r="U70" s="55"/>
      <c r="V70" s="55"/>
      <c r="W70" s="55"/>
      <c r="X70" s="55"/>
      <c r="Y70" s="55"/>
      <c r="Z70" s="55"/>
      <c r="AA70" s="55"/>
      <c r="AB70" s="55"/>
      <c r="AC70" s="131"/>
      <c r="AD70" s="131"/>
    </row>
    <row r="71" spans="1:30" ht="15" hidden="1" customHeight="1">
      <c r="A71" s="380">
        <v>7</v>
      </c>
      <c r="B71" s="133" t="s">
        <v>1312</v>
      </c>
      <c r="C71" s="133"/>
      <c r="D71" s="55"/>
      <c r="E71" s="135"/>
      <c r="F71" s="147"/>
      <c r="G71" s="55"/>
      <c r="H71" s="55"/>
      <c r="I71" s="330"/>
      <c r="J71" s="147"/>
      <c r="K71" s="27"/>
      <c r="L71" s="55"/>
      <c r="M71" s="55"/>
      <c r="N71" s="55"/>
      <c r="P71" s="55"/>
      <c r="Q71" s="281"/>
      <c r="R71" s="55"/>
      <c r="S71" s="55"/>
      <c r="T71" s="55"/>
      <c r="U71" s="55"/>
      <c r="V71" s="55"/>
      <c r="W71" s="55"/>
      <c r="X71" s="55"/>
      <c r="Y71" s="55"/>
      <c r="Z71" s="55"/>
      <c r="AA71" s="55"/>
      <c r="AB71" s="55"/>
      <c r="AC71" s="131"/>
      <c r="AD71" s="131"/>
    </row>
    <row r="72" spans="1:30" ht="15" hidden="1" customHeight="1">
      <c r="A72" s="55"/>
      <c r="B72" s="133" t="s">
        <v>1313</v>
      </c>
      <c r="C72" s="154"/>
      <c r="D72" s="55"/>
      <c r="E72" s="155"/>
      <c r="F72" s="155"/>
      <c r="G72" s="156"/>
      <c r="H72" s="156"/>
      <c r="I72" s="156"/>
      <c r="J72" s="155"/>
      <c r="K72" s="155"/>
      <c r="L72" s="55"/>
      <c r="M72" s="55"/>
      <c r="N72" s="55"/>
      <c r="P72" s="55"/>
      <c r="Q72" s="281"/>
      <c r="R72" s="55"/>
      <c r="S72" s="55"/>
      <c r="T72" s="55"/>
      <c r="U72" s="55"/>
      <c r="V72" s="55"/>
      <c r="W72" s="55"/>
      <c r="X72" s="55"/>
      <c r="Y72" s="55"/>
      <c r="Z72" s="55"/>
      <c r="AA72" s="55"/>
      <c r="AB72" s="55"/>
      <c r="AC72" s="55"/>
      <c r="AD72" s="55"/>
    </row>
    <row r="73" spans="1:30" s="378" customFormat="1" ht="15" hidden="1" customHeight="1">
      <c r="A73" s="377"/>
      <c r="B73" s="133"/>
      <c r="C73" s="154"/>
      <c r="D73" s="377"/>
      <c r="E73" s="155"/>
      <c r="F73" s="155"/>
      <c r="G73" s="156"/>
      <c r="H73" s="156"/>
      <c r="I73" s="156"/>
      <c r="J73" s="155"/>
      <c r="K73" s="155"/>
      <c r="L73" s="377"/>
      <c r="M73" s="377"/>
      <c r="N73" s="377"/>
      <c r="O73" s="53"/>
      <c r="P73" s="377"/>
      <c r="Q73" s="281"/>
      <c r="R73" s="377"/>
      <c r="S73" s="377"/>
      <c r="T73" s="377"/>
      <c r="U73" s="377"/>
      <c r="V73" s="377"/>
      <c r="W73" s="377"/>
      <c r="X73" s="377"/>
      <c r="Y73" s="377"/>
      <c r="Z73" s="377"/>
      <c r="AA73" s="377"/>
      <c r="AB73" s="377"/>
      <c r="AC73" s="377"/>
      <c r="AD73" s="377"/>
    </row>
    <row r="74" spans="1:30" hidden="1">
      <c r="A74" s="281"/>
      <c r="B74" s="292"/>
      <c r="C74" s="292"/>
      <c r="D74" s="281"/>
      <c r="E74" s="293"/>
      <c r="F74" s="293"/>
      <c r="G74" s="294"/>
      <c r="H74" s="294"/>
      <c r="I74" s="294" t="s">
        <v>416</v>
      </c>
      <c r="J74" s="293"/>
      <c r="K74" s="293"/>
      <c r="L74" s="281"/>
      <c r="M74" s="281"/>
      <c r="N74" s="281"/>
      <c r="O74" s="281"/>
      <c r="P74" s="281"/>
      <c r="Q74" s="281"/>
      <c r="R74" s="55"/>
      <c r="S74" s="55"/>
      <c r="T74" s="55"/>
      <c r="U74" s="55"/>
      <c r="V74" s="55"/>
      <c r="W74" s="55"/>
      <c r="X74" s="55"/>
      <c r="Y74" s="55"/>
      <c r="Z74" s="55"/>
      <c r="AA74" s="55"/>
      <c r="AB74" s="55"/>
      <c r="AC74" s="55"/>
      <c r="AD74" s="55"/>
    </row>
    <row r="75" spans="1:30" s="129" customFormat="1" ht="15.75">
      <c r="A75" s="122" t="s">
        <v>131</v>
      </c>
      <c r="B75" s="43"/>
      <c r="C75" s="43"/>
      <c r="D75" s="43"/>
      <c r="E75" s="157"/>
      <c r="F75" s="157"/>
      <c r="G75" s="157"/>
      <c r="H75" s="157"/>
      <c r="I75" s="157"/>
      <c r="J75" s="157"/>
      <c r="K75" s="157"/>
      <c r="L75" s="157"/>
      <c r="M75" s="157"/>
      <c r="N75" s="157"/>
      <c r="O75" s="158"/>
      <c r="P75" s="127"/>
      <c r="Q75" s="282"/>
      <c r="R75" s="127"/>
      <c r="S75" s="127"/>
      <c r="T75" s="127"/>
      <c r="U75" s="127"/>
      <c r="V75" s="127"/>
      <c r="W75" s="127"/>
      <c r="X75" s="127"/>
      <c r="Y75" s="127"/>
      <c r="Z75" s="127"/>
      <c r="AA75" s="127"/>
      <c r="AB75" s="127"/>
      <c r="AC75" s="127"/>
      <c r="AD75" s="127"/>
    </row>
    <row r="76" spans="1:30" ht="7.9" customHeight="1">
      <c r="A76" s="132"/>
      <c r="B76" s="499"/>
      <c r="C76" s="499"/>
      <c r="D76" s="499"/>
      <c r="E76" s="499"/>
      <c r="F76" s="55"/>
      <c r="G76" s="159"/>
      <c r="H76" s="160"/>
      <c r="L76" s="55"/>
      <c r="M76" s="55"/>
      <c r="N76" s="55"/>
      <c r="P76" s="55"/>
      <c r="Q76" s="281"/>
      <c r="R76" s="55"/>
      <c r="S76" s="55"/>
      <c r="T76" s="55"/>
      <c r="U76" s="55"/>
      <c r="V76" s="55"/>
      <c r="W76" s="55"/>
      <c r="X76" s="55"/>
      <c r="Y76" s="55"/>
      <c r="Z76" s="55"/>
      <c r="AA76" s="55"/>
      <c r="AB76" s="55"/>
      <c r="AC76" s="55"/>
      <c r="AD76" s="55"/>
    </row>
    <row r="77" spans="1:30" ht="16.149999999999999" customHeight="1">
      <c r="A77" s="380">
        <v>1</v>
      </c>
      <c r="B77" s="509" t="str">
        <f>CONCATENATE(IF(State="Missouri","Other Medicaid Payments for Hospital Services for DSH Year ","Medicaid Supplemental Payments for Hospital Services DSH Year "), TEXT(DSH_Year_Begin,"mm/dd/yyy"), " - ", TEXT(DSH_Year_End,"mm/dd/yyyy"))</f>
        <v>Medicaid Supplemental Payments for Hospital Services DSH Year 07/01/2020 - 06/30/2021</v>
      </c>
      <c r="C77" s="509"/>
      <c r="D77" s="509"/>
      <c r="E77" s="509"/>
      <c r="F77" s="55"/>
      <c r="H77" s="160"/>
      <c r="I77" s="328"/>
      <c r="J77" s="160"/>
      <c r="K77" s="159"/>
      <c r="L77" s="55"/>
      <c r="M77" s="55"/>
      <c r="N77" s="55"/>
      <c r="P77" s="55"/>
      <c r="Q77" s="281" t="s">
        <v>480</v>
      </c>
      <c r="R77" s="55"/>
      <c r="S77" s="55"/>
      <c r="T77" s="55"/>
      <c r="U77" s="55"/>
      <c r="V77" s="55"/>
      <c r="W77" s="55"/>
      <c r="X77" s="55"/>
      <c r="Y77" s="55"/>
      <c r="Z77" s="55"/>
      <c r="AA77" s="55"/>
      <c r="AB77" s="55"/>
      <c r="AC77" s="55"/>
      <c r="AD77" s="55"/>
    </row>
    <row r="78" spans="1:30" ht="16.149999999999999" customHeight="1">
      <c r="A78" s="380"/>
      <c r="B78" s="161" t="str">
        <f>IF(State="Missouri","Should include all non-claim specific payments paid based on the state fiscal year including Direct Medicaid, GME, UPL, Children's Outliers, etc. However, DSH payments should NOT be included.","(Should include UPL and non-claim specific payments paid based on the state fiscal year. However, DSH payments should NOT be included.)")</f>
        <v>(Should include UPL and non-claim specific payments paid based on the state fiscal year. However, DSH payments should NOT be included.)</v>
      </c>
      <c r="C78" s="133"/>
      <c r="D78" s="55"/>
      <c r="E78" s="55"/>
      <c r="F78" s="55"/>
      <c r="G78" s="55"/>
      <c r="H78" s="55"/>
      <c r="I78" s="55"/>
      <c r="J78" s="55"/>
      <c r="K78" s="55"/>
      <c r="L78" s="55"/>
      <c r="M78" s="277"/>
      <c r="N78" s="55"/>
      <c r="P78" s="55"/>
      <c r="Q78" s="281"/>
      <c r="R78" s="55"/>
      <c r="S78" s="55"/>
      <c r="T78" s="55"/>
      <c r="U78" s="55"/>
      <c r="V78" s="55"/>
      <c r="W78" s="55"/>
      <c r="X78" s="55"/>
      <c r="Y78" s="55"/>
      <c r="Z78" s="55"/>
      <c r="AA78" s="55"/>
      <c r="AB78" s="55"/>
      <c r="AC78" s="55"/>
      <c r="AD78" s="55"/>
    </row>
    <row r="79" spans="1:30" ht="16.149999999999999" customHeight="1">
      <c r="A79" s="380"/>
      <c r="B79" s="161"/>
      <c r="C79" s="133"/>
      <c r="D79" s="55"/>
      <c r="E79" s="55"/>
      <c r="F79" s="55"/>
      <c r="G79" s="55"/>
      <c r="H79" s="55"/>
      <c r="I79" s="55"/>
      <c r="J79" s="55"/>
      <c r="K79" s="55"/>
      <c r="L79" s="55"/>
      <c r="M79" s="55"/>
      <c r="N79" s="55"/>
      <c r="P79" s="55"/>
      <c r="Q79" s="281"/>
      <c r="R79" s="55"/>
      <c r="S79" s="55"/>
      <c r="T79" s="55"/>
      <c r="U79" s="55"/>
      <c r="V79" s="55"/>
      <c r="W79" s="55"/>
      <c r="X79" s="55"/>
      <c r="Y79" s="55"/>
      <c r="Z79" s="55"/>
      <c r="AA79" s="55"/>
      <c r="AB79" s="55"/>
      <c r="AC79" s="55"/>
      <c r="AD79" s="55"/>
    </row>
    <row r="80" spans="1:30" ht="16.149999999999999" customHeight="1">
      <c r="A80" s="380">
        <v>2</v>
      </c>
      <c r="B80" s="509" t="str">
        <f>CONCATENATE(IF(State="Missouri","Other Medicaid Managed Care Payments for hospital services for DSH Year ","Medicaid Managed Care Supplemental Payments for hospital services for DSH Year "), TEXT(DSH_Year_Begin,"mm/dd/yyy"), " - ", TEXT(DSH_Year_End,"mm/dd/yyyy"))</f>
        <v>Medicaid Managed Care Supplemental Payments for hospital services for DSH Year 07/01/2020 - 06/30/2021</v>
      </c>
      <c r="C80" s="509"/>
      <c r="D80" s="509"/>
      <c r="E80" s="509"/>
      <c r="F80" s="377"/>
      <c r="G80" s="378"/>
      <c r="H80" s="381"/>
      <c r="I80" s="328"/>
      <c r="O80" s="96"/>
      <c r="Q80" s="281" t="s">
        <v>1181</v>
      </c>
    </row>
    <row r="81" spans="1:30" ht="30.6" customHeight="1">
      <c r="B81" s="510" t="s">
        <v>1177</v>
      </c>
      <c r="C81" s="510"/>
      <c r="D81" s="510"/>
      <c r="E81" s="510"/>
      <c r="F81" s="510"/>
      <c r="G81" s="510"/>
      <c r="H81" s="510"/>
      <c r="I81" s="510"/>
      <c r="O81" s="96"/>
      <c r="Q81" s="281"/>
    </row>
    <row r="82" spans="1:30" ht="16.149999999999999" customHeight="1">
      <c r="B82" s="510" t="s">
        <v>1178</v>
      </c>
      <c r="C82" s="510"/>
      <c r="D82" s="510"/>
      <c r="E82" s="510"/>
      <c r="F82" s="510"/>
      <c r="G82" s="510"/>
      <c r="H82" s="510"/>
      <c r="I82" s="510"/>
      <c r="O82" s="96"/>
      <c r="Q82" s="281"/>
    </row>
    <row r="83" spans="1:30" ht="16.149999999999999" customHeight="1">
      <c r="A83" s="55"/>
      <c r="B83" s="55"/>
      <c r="C83" s="55"/>
      <c r="D83" s="55"/>
      <c r="E83" s="55"/>
      <c r="F83" s="55"/>
      <c r="G83" s="55"/>
      <c r="H83" s="55"/>
      <c r="I83" s="55"/>
      <c r="J83" s="55"/>
      <c r="K83" s="55"/>
      <c r="L83" s="55"/>
      <c r="M83" s="55"/>
      <c r="N83" s="55"/>
      <c r="P83" s="55"/>
      <c r="Q83" s="281"/>
      <c r="R83" s="55"/>
      <c r="S83" s="55"/>
      <c r="T83" s="55"/>
      <c r="U83" s="55"/>
      <c r="V83" s="55"/>
      <c r="W83" s="55"/>
      <c r="X83" s="55"/>
      <c r="Y83" s="55"/>
      <c r="Z83" s="55"/>
      <c r="AA83" s="55"/>
      <c r="AB83" s="55"/>
      <c r="AC83" s="55"/>
      <c r="AD83" s="55"/>
    </row>
    <row r="84" spans="1:30" s="378" customFormat="1" ht="16.149999999999999" customHeight="1">
      <c r="A84" s="380">
        <v>3</v>
      </c>
      <c r="B84" s="509" t="str">
        <f>CONCATENATE("Total Medicaid and Medicaid Managed Care Non-Claims Payments for Hospital Services",, TEXT(DSH_Year_Begin,"mm/dd/yyy"), " - ", TEXT(DSH_Year_End,"mm/dd/yyyy"))</f>
        <v>Total Medicaid and Medicaid Managed Care Non-Claims Payments for Hospital Services07/01/2020 - 06/30/2021</v>
      </c>
      <c r="C84" s="509"/>
      <c r="D84" s="509"/>
      <c r="E84" s="509"/>
      <c r="F84" s="377"/>
      <c r="H84" s="381"/>
      <c r="I84" s="452">
        <f>I77+I80</f>
        <v>0</v>
      </c>
      <c r="Q84" s="281" t="s">
        <v>1182</v>
      </c>
    </row>
    <row r="85" spans="1:30" ht="16.149999999999999" customHeight="1">
      <c r="A85" s="55"/>
      <c r="C85" s="55"/>
      <c r="D85" s="55"/>
      <c r="E85" s="55"/>
      <c r="F85" s="55"/>
      <c r="G85" s="55"/>
      <c r="H85" s="55"/>
      <c r="I85" s="55"/>
      <c r="J85" s="55"/>
      <c r="K85" s="55"/>
      <c r="L85" s="55"/>
      <c r="M85" s="55"/>
      <c r="N85" s="55"/>
      <c r="P85" s="55"/>
      <c r="Q85" s="281"/>
      <c r="R85" s="55"/>
      <c r="S85" s="55"/>
      <c r="T85" s="55"/>
      <c r="U85" s="55"/>
      <c r="V85" s="55"/>
      <c r="W85" s="55"/>
      <c r="X85" s="55"/>
      <c r="Y85" s="55"/>
      <c r="Z85" s="55"/>
      <c r="AA85" s="55"/>
      <c r="AB85" s="55"/>
      <c r="AC85" s="55"/>
      <c r="AD85" s="55"/>
    </row>
    <row r="86" spans="1:30" s="129" customFormat="1" ht="20.25" customHeight="1">
      <c r="A86" s="122" t="s">
        <v>9</v>
      </c>
      <c r="B86" s="43"/>
      <c r="C86" s="43"/>
      <c r="D86" s="43"/>
      <c r="E86" s="157"/>
      <c r="F86" s="43"/>
      <c r="G86" s="43"/>
      <c r="H86" s="43"/>
      <c r="I86" s="43"/>
      <c r="J86" s="43"/>
      <c r="K86" s="43"/>
      <c r="L86" s="43"/>
      <c r="M86" s="43"/>
      <c r="N86" s="43"/>
      <c r="O86" s="126"/>
      <c r="P86" s="127"/>
      <c r="Q86" s="282"/>
      <c r="R86" s="127"/>
      <c r="S86" s="127"/>
      <c r="T86" s="127"/>
      <c r="U86" s="127"/>
      <c r="V86" s="127"/>
      <c r="W86" s="127"/>
      <c r="X86" s="127"/>
      <c r="Y86" s="127"/>
      <c r="Z86" s="127"/>
      <c r="AA86" s="127"/>
      <c r="AB86" s="127"/>
      <c r="AC86" s="127"/>
      <c r="AD86" s="127"/>
    </row>
    <row r="87" spans="1:30" ht="18.75" customHeight="1" thickBot="1">
      <c r="A87" s="162"/>
      <c r="B87" s="162"/>
      <c r="C87" s="162"/>
      <c r="D87" s="55"/>
      <c r="E87" s="55"/>
      <c r="F87" s="55"/>
      <c r="G87" s="55"/>
      <c r="H87" s="55"/>
      <c r="I87" s="139" t="s">
        <v>107</v>
      </c>
      <c r="J87" s="55"/>
      <c r="K87" s="55"/>
      <c r="L87" s="55"/>
      <c r="M87" s="55"/>
      <c r="N87" s="55"/>
      <c r="P87" s="55"/>
      <c r="Q87" s="281"/>
      <c r="R87" s="55"/>
      <c r="S87" s="55"/>
      <c r="T87" s="55"/>
      <c r="U87" s="55"/>
      <c r="V87" s="55"/>
      <c r="W87" s="55"/>
      <c r="X87" s="55"/>
      <c r="Y87" s="55"/>
      <c r="Z87" s="55"/>
      <c r="AA87" s="55"/>
      <c r="AB87" s="55"/>
      <c r="AC87" s="55"/>
      <c r="AD87" s="55"/>
    </row>
    <row r="88" spans="1:30" ht="16.899999999999999" customHeight="1">
      <c r="A88" s="152">
        <v>1</v>
      </c>
      <c r="B88" s="163" t="s">
        <v>35</v>
      </c>
      <c r="C88" s="163"/>
      <c r="D88" s="55"/>
      <c r="E88" s="55"/>
      <c r="F88" s="55"/>
      <c r="G88" s="154"/>
      <c r="H88" s="55"/>
      <c r="I88" s="327"/>
      <c r="J88" s="55"/>
      <c r="N88" s="55"/>
      <c r="P88" s="55"/>
      <c r="Q88" s="281" t="s">
        <v>481</v>
      </c>
      <c r="R88" s="55"/>
      <c r="S88" s="55"/>
      <c r="T88" s="55"/>
      <c r="U88" s="55"/>
      <c r="V88" s="55"/>
      <c r="W88" s="55"/>
      <c r="X88" s="55"/>
      <c r="Y88" s="55"/>
      <c r="Z88" s="55"/>
      <c r="AA88" s="55"/>
      <c r="AB88" s="55"/>
      <c r="AC88" s="55"/>
      <c r="AD88" s="55"/>
    </row>
    <row r="89" spans="1:30">
      <c r="A89" s="162"/>
      <c r="B89" s="163" t="s">
        <v>64</v>
      </c>
      <c r="C89" s="163"/>
      <c r="D89" s="55"/>
      <c r="E89" s="55"/>
      <c r="F89" s="55"/>
      <c r="G89" s="154"/>
      <c r="H89" s="55"/>
      <c r="I89" s="144"/>
      <c r="J89" s="55"/>
      <c r="K89" s="154"/>
      <c r="L89" s="55"/>
      <c r="M89" s="277"/>
      <c r="N89" s="55"/>
      <c r="P89" s="55"/>
      <c r="Q89" s="281"/>
      <c r="R89" s="55"/>
      <c r="S89" s="55"/>
      <c r="T89" s="55"/>
      <c r="U89" s="55"/>
      <c r="V89" s="55"/>
      <c r="W89" s="55"/>
      <c r="X89" s="55"/>
      <c r="Y89" s="55"/>
      <c r="Z89" s="55"/>
      <c r="AA89" s="55"/>
      <c r="AB89" s="55"/>
      <c r="AC89" s="55"/>
      <c r="AD89" s="55"/>
    </row>
    <row r="90" spans="1:30">
      <c r="A90" s="55"/>
      <c r="B90" s="163" t="s">
        <v>36</v>
      </c>
      <c r="C90" s="55"/>
      <c r="D90" s="55"/>
      <c r="E90" s="55"/>
      <c r="F90" s="55"/>
      <c r="G90" s="55"/>
      <c r="H90" s="55"/>
      <c r="I90" s="55"/>
      <c r="J90" s="55"/>
      <c r="K90" s="55"/>
      <c r="L90" s="55"/>
      <c r="M90" s="55"/>
      <c r="N90" s="55"/>
      <c r="P90" s="55"/>
      <c r="Q90" s="281"/>
      <c r="R90" s="55"/>
      <c r="S90" s="55"/>
      <c r="T90" s="55"/>
      <c r="U90" s="55"/>
      <c r="V90" s="55"/>
      <c r="W90" s="55"/>
      <c r="X90" s="55"/>
      <c r="Y90" s="55"/>
      <c r="Z90" s="55"/>
      <c r="AA90" s="55"/>
      <c r="AB90" s="55"/>
      <c r="AC90" s="55"/>
      <c r="AD90" s="55"/>
    </row>
    <row r="91" spans="1:30">
      <c r="A91" s="55"/>
      <c r="B91" s="163" t="s">
        <v>65</v>
      </c>
      <c r="C91" s="55"/>
      <c r="D91" s="55"/>
      <c r="E91" s="55"/>
      <c r="F91" s="55"/>
      <c r="G91" s="55"/>
      <c r="H91" s="55"/>
      <c r="I91" s="55"/>
      <c r="J91" s="55"/>
      <c r="K91" s="55"/>
      <c r="L91" s="55"/>
      <c r="M91" s="55"/>
      <c r="N91" s="55"/>
      <c r="P91" s="55"/>
      <c r="Q91" s="281"/>
      <c r="R91" s="55"/>
      <c r="S91" s="55"/>
      <c r="T91" s="55"/>
      <c r="U91" s="55"/>
      <c r="V91" s="55"/>
      <c r="W91" s="55"/>
      <c r="X91" s="55"/>
      <c r="Y91" s="55"/>
      <c r="Z91" s="55"/>
      <c r="AA91" s="55"/>
      <c r="AB91" s="55"/>
      <c r="AC91" s="55"/>
      <c r="AD91" s="55"/>
    </row>
    <row r="92" spans="1:30">
      <c r="A92" s="55"/>
      <c r="B92" s="163"/>
      <c r="C92" s="55"/>
      <c r="D92" s="55"/>
      <c r="E92" s="55"/>
      <c r="F92" s="55"/>
      <c r="G92" s="55"/>
      <c r="H92" s="55"/>
      <c r="I92" s="55"/>
      <c r="J92" s="55"/>
      <c r="K92" s="55"/>
      <c r="L92" s="55"/>
      <c r="M92" s="55"/>
      <c r="N92" s="55"/>
      <c r="P92" s="55"/>
      <c r="Q92" s="281"/>
      <c r="R92" s="55"/>
      <c r="S92" s="55"/>
      <c r="T92" s="55"/>
      <c r="U92" s="55"/>
      <c r="V92" s="55"/>
      <c r="W92" s="55"/>
      <c r="X92" s="55"/>
      <c r="Y92" s="55"/>
      <c r="Z92" s="55"/>
      <c r="AA92" s="55"/>
      <c r="AB92" s="55"/>
      <c r="AC92" s="55"/>
      <c r="AD92" s="55"/>
    </row>
    <row r="93" spans="1:30" hidden="1">
      <c r="A93" s="281"/>
      <c r="B93" s="295" t="s">
        <v>450</v>
      </c>
      <c r="C93" s="281"/>
      <c r="D93" s="281"/>
      <c r="E93" s="281"/>
      <c r="F93" s="281"/>
      <c r="G93" s="281"/>
      <c r="H93" s="281"/>
      <c r="I93" s="281"/>
      <c r="J93" s="281"/>
      <c r="K93" s="281"/>
      <c r="L93" s="281"/>
      <c r="M93" s="281"/>
      <c r="N93" s="281"/>
      <c r="O93" s="281"/>
      <c r="P93" s="281"/>
      <c r="Q93" s="281"/>
      <c r="R93" s="55"/>
      <c r="S93" s="55"/>
      <c r="T93" s="55"/>
      <c r="U93" s="55"/>
      <c r="V93" s="55"/>
      <c r="W93" s="55"/>
      <c r="X93" s="55"/>
      <c r="Y93" s="55"/>
      <c r="Z93" s="55"/>
      <c r="AA93" s="55"/>
      <c r="AB93" s="55"/>
      <c r="AC93" s="55"/>
      <c r="AD93" s="55"/>
    </row>
    <row r="94" spans="1:30">
      <c r="A94" s="104"/>
      <c r="B94" s="164" t="s">
        <v>108</v>
      </c>
      <c r="C94" s="104"/>
      <c r="D94" s="104"/>
      <c r="E94" s="104"/>
      <c r="F94" s="104"/>
      <c r="G94" s="104"/>
      <c r="H94" s="104"/>
      <c r="I94" s="104"/>
      <c r="J94" s="104"/>
      <c r="K94" s="104"/>
      <c r="L94" s="104"/>
      <c r="M94" s="104"/>
      <c r="N94" s="104"/>
      <c r="O94" s="104"/>
      <c r="P94" s="104"/>
      <c r="Q94" s="281"/>
      <c r="R94" s="55"/>
      <c r="S94" s="55"/>
      <c r="T94" s="55"/>
      <c r="U94" s="55"/>
      <c r="V94" s="55"/>
      <c r="W94" s="55"/>
      <c r="X94" s="55"/>
      <c r="Y94" s="55"/>
      <c r="Z94" s="55"/>
      <c r="AA94" s="55"/>
      <c r="AB94" s="55"/>
      <c r="AC94" s="55"/>
      <c r="AD94" s="55"/>
    </row>
    <row r="95" spans="1:30" ht="17.45" customHeight="1">
      <c r="A95" s="55"/>
      <c r="B95" s="508"/>
      <c r="C95" s="508"/>
      <c r="D95" s="508"/>
      <c r="E95" s="508"/>
      <c r="F95" s="508"/>
      <c r="G95" s="508"/>
      <c r="H95" s="508"/>
      <c r="I95" s="508"/>
      <c r="J95" s="508"/>
      <c r="K95" s="508"/>
      <c r="L95" s="508"/>
      <c r="M95" s="508"/>
      <c r="N95" s="508"/>
      <c r="P95" s="55"/>
      <c r="Q95" s="281" t="s">
        <v>482</v>
      </c>
      <c r="R95" s="55"/>
      <c r="S95" s="55"/>
      <c r="T95" s="55"/>
      <c r="U95" s="55"/>
      <c r="V95" s="55"/>
      <c r="W95" s="55"/>
      <c r="X95" s="55"/>
      <c r="Y95" s="55"/>
      <c r="Z95" s="55"/>
      <c r="AA95" s="55"/>
      <c r="AB95" s="55"/>
      <c r="AC95" s="55"/>
      <c r="AD95" s="55"/>
    </row>
    <row r="96" spans="1:30" ht="17.45" customHeight="1">
      <c r="A96" s="55"/>
      <c r="B96" s="514"/>
      <c r="C96" s="514"/>
      <c r="D96" s="514"/>
      <c r="E96" s="514"/>
      <c r="F96" s="514"/>
      <c r="G96" s="514"/>
      <c r="H96" s="514"/>
      <c r="I96" s="514"/>
      <c r="J96" s="514"/>
      <c r="K96" s="514"/>
      <c r="L96" s="514"/>
      <c r="M96" s="514"/>
      <c r="N96" s="514"/>
      <c r="P96" s="55"/>
      <c r="Q96" s="281" t="s">
        <v>483</v>
      </c>
      <c r="R96" s="55"/>
      <c r="S96" s="55"/>
      <c r="T96" s="55"/>
      <c r="U96" s="55"/>
      <c r="V96" s="55"/>
      <c r="W96" s="55"/>
      <c r="X96" s="55"/>
      <c r="Y96" s="55"/>
      <c r="Z96" s="55"/>
      <c r="AA96" s="55"/>
      <c r="AB96" s="55"/>
      <c r="AC96" s="55"/>
      <c r="AD96" s="55"/>
    </row>
    <row r="97" spans="1:30" ht="17.45" customHeight="1">
      <c r="A97" s="55"/>
      <c r="B97" s="514"/>
      <c r="C97" s="514"/>
      <c r="D97" s="514"/>
      <c r="E97" s="514"/>
      <c r="F97" s="514"/>
      <c r="G97" s="514"/>
      <c r="H97" s="514"/>
      <c r="I97" s="514"/>
      <c r="J97" s="514"/>
      <c r="K97" s="514"/>
      <c r="L97" s="514"/>
      <c r="M97" s="514"/>
      <c r="N97" s="514"/>
      <c r="P97" s="55"/>
      <c r="Q97" s="281" t="s">
        <v>484</v>
      </c>
      <c r="R97" s="55"/>
      <c r="S97" s="55"/>
      <c r="T97" s="55"/>
      <c r="U97" s="55"/>
      <c r="V97" s="55"/>
      <c r="W97" s="55"/>
      <c r="X97" s="55"/>
      <c r="Y97" s="55"/>
      <c r="Z97" s="55"/>
      <c r="AA97" s="55"/>
      <c r="AB97" s="55"/>
      <c r="AC97" s="55"/>
      <c r="AD97" s="55"/>
    </row>
    <row r="98" spans="1:30">
      <c r="A98" s="55"/>
      <c r="B98" s="55"/>
      <c r="C98" s="55"/>
      <c r="D98" s="55"/>
      <c r="E98" s="55"/>
      <c r="F98" s="55"/>
      <c r="G98" s="55"/>
      <c r="H98" s="55"/>
      <c r="I98" s="55"/>
      <c r="J98" s="55"/>
      <c r="K98" s="55"/>
      <c r="L98" s="55"/>
      <c r="M98" s="55"/>
      <c r="N98" s="55"/>
      <c r="P98" s="55"/>
      <c r="Q98" s="281"/>
      <c r="R98" s="55"/>
      <c r="S98" s="55"/>
      <c r="T98" s="55"/>
      <c r="U98" s="55"/>
      <c r="V98" s="55"/>
      <c r="W98" s="55"/>
      <c r="X98" s="55"/>
      <c r="Y98" s="55"/>
      <c r="Z98" s="55"/>
      <c r="AA98" s="55"/>
      <c r="AB98" s="55"/>
      <c r="AC98" s="55"/>
      <c r="AD98" s="55"/>
    </row>
    <row r="99" spans="1:30">
      <c r="A99" s="55"/>
      <c r="B99" s="163" t="s">
        <v>13</v>
      </c>
      <c r="C99" s="55"/>
      <c r="D99" s="55"/>
      <c r="E99" s="55"/>
      <c r="F99" s="55"/>
      <c r="G99" s="55"/>
      <c r="H99" s="55"/>
      <c r="I99" s="55"/>
      <c r="J99" s="55"/>
      <c r="K99" s="55"/>
      <c r="L99" s="55"/>
      <c r="M99" s="55"/>
      <c r="N99" s="55"/>
      <c r="P99" s="55"/>
      <c r="Q99" s="281"/>
      <c r="R99" s="55"/>
      <c r="S99" s="55"/>
      <c r="T99" s="55"/>
      <c r="U99" s="55"/>
      <c r="V99" s="55"/>
      <c r="W99" s="55"/>
      <c r="X99" s="55"/>
      <c r="Y99" s="55"/>
      <c r="Z99" s="55"/>
      <c r="AA99" s="55"/>
      <c r="AB99" s="55"/>
      <c r="AC99" s="55"/>
      <c r="AD99" s="55"/>
    </row>
    <row r="100" spans="1:30" ht="108" customHeight="1">
      <c r="A100" s="55"/>
      <c r="B100" s="516" t="str">
        <f>IF(Louisiana_Pool="Act 540",Act540_Certification,IF(State="Louisiana",IF(TaxForm="Yes",IF(Waiver_Response="Yes",LAWithTax_Waive,LAWithTax),IF(Waiver_Response="Yes",LANoTax_Waive,LANoTax)),IF(AND(State="Florida",FL_Review_Type="LIP+DSH"),IF(TaxForm="Yes",FL_LIPWithTax,FL_LIPNoTax),IF(TaxForm="Yes",WithTax,NoTax))))</f>
        <v xml:space="preserve">I hereby certify that the information in Sections A, B, C, D, E, F, G, H, I, J, K and L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v>
      </c>
      <c r="C100" s="516"/>
      <c r="D100" s="516"/>
      <c r="E100" s="516"/>
      <c r="F100" s="516"/>
      <c r="G100" s="516"/>
      <c r="H100" s="516"/>
      <c r="I100" s="516"/>
      <c r="J100" s="516"/>
      <c r="K100" s="516"/>
      <c r="L100" s="55"/>
      <c r="M100" s="55"/>
      <c r="N100" s="55"/>
      <c r="P100" s="55"/>
      <c r="Q100" s="281"/>
      <c r="R100" s="55"/>
      <c r="S100" s="55"/>
      <c r="T100" s="55"/>
      <c r="U100" s="55"/>
      <c r="V100" s="55"/>
      <c r="W100" s="55"/>
      <c r="X100" s="55"/>
      <c r="Y100" s="55"/>
      <c r="Z100" s="55"/>
      <c r="AA100" s="55"/>
      <c r="AB100" s="55"/>
      <c r="AC100" s="55"/>
      <c r="AD100" s="55"/>
    </row>
    <row r="101" spans="1:30">
      <c r="A101" s="55"/>
      <c r="B101" s="55"/>
      <c r="C101" s="55"/>
      <c r="D101" s="55"/>
      <c r="E101" s="55"/>
      <c r="F101" s="55"/>
      <c r="G101" s="55"/>
      <c r="H101" s="55"/>
      <c r="I101" s="55"/>
      <c r="J101" s="55"/>
      <c r="K101" s="55"/>
      <c r="L101" s="55"/>
      <c r="M101" s="55"/>
      <c r="N101" s="55"/>
      <c r="P101" s="55"/>
      <c r="Q101" s="281"/>
      <c r="R101" s="55"/>
      <c r="S101" s="55"/>
      <c r="T101" s="55"/>
      <c r="U101" s="55"/>
      <c r="V101" s="55"/>
      <c r="W101" s="55"/>
      <c r="X101" s="55"/>
      <c r="Y101" s="55"/>
      <c r="Z101" s="55"/>
      <c r="AA101" s="55"/>
      <c r="AB101" s="55"/>
      <c r="AC101" s="55"/>
      <c r="AD101" s="55"/>
    </row>
    <row r="102" spans="1:30" hidden="1">
      <c r="A102" s="281"/>
      <c r="B102" s="281" t="s">
        <v>451</v>
      </c>
      <c r="C102" s="281"/>
      <c r="D102" s="281"/>
      <c r="E102" s="281" t="s">
        <v>452</v>
      </c>
      <c r="F102" s="281"/>
      <c r="G102" s="281"/>
      <c r="H102" s="281"/>
      <c r="I102" s="281"/>
      <c r="J102" s="281"/>
      <c r="K102" s="281" t="s">
        <v>453</v>
      </c>
      <c r="L102" s="281"/>
      <c r="M102" s="281"/>
      <c r="N102" s="281"/>
      <c r="O102" s="281"/>
      <c r="P102" s="281"/>
      <c r="Q102" s="281"/>
      <c r="R102" s="55"/>
      <c r="S102" s="55"/>
      <c r="T102" s="55"/>
      <c r="U102" s="55"/>
      <c r="V102" s="55"/>
      <c r="W102" s="55"/>
      <c r="X102" s="55"/>
      <c r="Y102" s="55"/>
      <c r="Z102" s="55"/>
      <c r="AA102" s="55"/>
      <c r="AB102" s="55"/>
      <c r="AC102" s="55"/>
      <c r="AD102" s="55"/>
    </row>
    <row r="103" spans="1:30" ht="20.25" customHeight="1">
      <c r="A103" s="55"/>
      <c r="B103" s="326"/>
      <c r="C103" s="144"/>
      <c r="D103" s="55"/>
      <c r="E103" s="515"/>
      <c r="F103" s="515"/>
      <c r="G103" s="515"/>
      <c r="H103" s="55"/>
      <c r="J103" s="55"/>
      <c r="K103" s="325"/>
      <c r="L103" s="55"/>
      <c r="N103" s="55"/>
      <c r="O103" s="96"/>
      <c r="P103" s="55"/>
      <c r="Q103" s="281" t="s">
        <v>485</v>
      </c>
      <c r="R103" s="55"/>
      <c r="S103" s="55"/>
      <c r="T103" s="55"/>
      <c r="U103" s="55"/>
      <c r="V103" s="55"/>
      <c r="W103" s="55"/>
      <c r="X103" s="55"/>
      <c r="Y103" s="55"/>
      <c r="Z103" s="55"/>
      <c r="AA103" s="55"/>
      <c r="AB103" s="55"/>
      <c r="AC103" s="55"/>
      <c r="AD103" s="55"/>
    </row>
    <row r="104" spans="1:30">
      <c r="A104" s="55"/>
      <c r="B104" s="133" t="s">
        <v>122</v>
      </c>
      <c r="C104" s="133"/>
      <c r="D104" s="55"/>
      <c r="E104" s="55" t="s">
        <v>22</v>
      </c>
      <c r="F104" s="55"/>
      <c r="G104" s="55"/>
      <c r="H104" s="55"/>
      <c r="J104" s="55"/>
      <c r="K104" s="148" t="s">
        <v>14</v>
      </c>
      <c r="L104" s="55"/>
      <c r="N104" s="55"/>
      <c r="P104" s="55"/>
      <c r="Q104" s="281"/>
      <c r="R104" s="55"/>
      <c r="S104" s="55"/>
      <c r="T104" s="55"/>
      <c r="U104" s="55"/>
      <c r="V104" s="55"/>
      <c r="W104" s="55"/>
      <c r="X104" s="55"/>
      <c r="Y104" s="55"/>
      <c r="Z104" s="55"/>
      <c r="AA104" s="55"/>
      <c r="AB104" s="55"/>
      <c r="AC104" s="55"/>
      <c r="AD104" s="55"/>
    </row>
    <row r="105" spans="1:30">
      <c r="A105" s="55"/>
      <c r="B105" s="55"/>
      <c r="C105" s="55"/>
      <c r="D105" s="55"/>
      <c r="E105" s="55"/>
      <c r="F105" s="55"/>
      <c r="G105" s="55"/>
      <c r="H105" s="55"/>
      <c r="I105" s="55"/>
      <c r="J105" s="55"/>
      <c r="N105" s="55"/>
      <c r="P105" s="55"/>
      <c r="Q105" s="281"/>
      <c r="R105" s="55"/>
      <c r="S105" s="55"/>
      <c r="T105" s="55"/>
      <c r="U105" s="55"/>
      <c r="V105" s="55"/>
      <c r="W105" s="55"/>
      <c r="X105" s="55"/>
      <c r="Y105" s="55"/>
      <c r="Z105" s="55"/>
      <c r="AA105" s="55"/>
      <c r="AB105" s="55"/>
      <c r="AC105" s="55"/>
      <c r="AD105" s="55"/>
    </row>
    <row r="106" spans="1:30">
      <c r="A106" s="55"/>
      <c r="B106" s="326"/>
      <c r="C106" s="144"/>
      <c r="D106" s="55"/>
      <c r="E106" s="515"/>
      <c r="F106" s="515"/>
      <c r="G106" s="515"/>
      <c r="H106" s="55"/>
      <c r="K106" s="495"/>
      <c r="L106" s="495"/>
      <c r="M106" s="495"/>
      <c r="N106" s="55"/>
      <c r="P106" s="55"/>
      <c r="Q106" s="281" t="s">
        <v>486</v>
      </c>
      <c r="R106" s="55"/>
      <c r="S106" s="55"/>
      <c r="T106" s="55"/>
      <c r="U106" s="55"/>
      <c r="V106" s="55"/>
      <c r="W106" s="55"/>
      <c r="X106" s="55"/>
      <c r="Y106" s="55"/>
      <c r="Z106" s="55"/>
      <c r="AA106" s="55"/>
      <c r="AB106" s="55"/>
      <c r="AC106" s="55"/>
      <c r="AD106" s="55"/>
    </row>
    <row r="107" spans="1:30">
      <c r="A107" s="55"/>
      <c r="B107" s="133" t="s">
        <v>123</v>
      </c>
      <c r="C107" s="55"/>
      <c r="D107" s="55"/>
      <c r="E107" s="133" t="s">
        <v>124</v>
      </c>
      <c r="F107" s="55"/>
      <c r="G107" s="55"/>
      <c r="H107" s="55"/>
      <c r="K107" s="55" t="s">
        <v>125</v>
      </c>
      <c r="L107" s="55"/>
      <c r="M107" s="55"/>
      <c r="N107" s="55"/>
      <c r="P107" s="55"/>
      <c r="Q107" s="281"/>
      <c r="R107" s="55"/>
      <c r="S107" s="55"/>
      <c r="T107" s="55"/>
      <c r="U107" s="55"/>
      <c r="V107" s="55"/>
      <c r="W107" s="55"/>
      <c r="X107" s="55"/>
      <c r="Y107" s="55"/>
      <c r="Z107" s="55"/>
      <c r="AA107" s="55"/>
      <c r="AB107" s="55"/>
      <c r="AC107" s="55"/>
      <c r="AD107" s="55"/>
    </row>
    <row r="108" spans="1:30" ht="13.5" thickBot="1">
      <c r="A108" s="165"/>
      <c r="B108" s="165"/>
      <c r="C108" s="165"/>
      <c r="D108" s="165"/>
      <c r="E108" s="165"/>
      <c r="F108" s="165"/>
      <c r="G108" s="165"/>
      <c r="H108" s="165"/>
      <c r="I108" s="165"/>
      <c r="J108" s="165"/>
      <c r="K108" s="165"/>
      <c r="L108" s="165"/>
      <c r="M108" s="165"/>
      <c r="N108" s="165"/>
      <c r="P108" s="55"/>
      <c r="Q108" s="281"/>
      <c r="R108" s="55"/>
      <c r="S108" s="55"/>
      <c r="T108" s="55"/>
      <c r="U108" s="55"/>
      <c r="V108" s="55"/>
      <c r="W108" s="55"/>
      <c r="X108" s="55"/>
      <c r="Y108" s="55"/>
      <c r="Z108" s="55"/>
      <c r="AA108" s="55"/>
      <c r="AB108" s="55"/>
      <c r="AC108" s="55"/>
      <c r="AD108" s="55"/>
    </row>
    <row r="109" spans="1:30">
      <c r="A109" s="55"/>
      <c r="B109" s="163" t="s">
        <v>66</v>
      </c>
      <c r="C109" s="55"/>
      <c r="D109" s="55"/>
      <c r="E109" s="55"/>
      <c r="F109" s="55"/>
      <c r="G109" s="55"/>
      <c r="H109" s="55"/>
      <c r="I109" s="55"/>
      <c r="J109" s="55"/>
      <c r="K109" s="55"/>
      <c r="L109" s="55"/>
      <c r="M109" s="55"/>
      <c r="N109" s="55"/>
      <c r="P109" s="55"/>
      <c r="Q109" s="281"/>
      <c r="R109" s="55"/>
      <c r="S109" s="55"/>
      <c r="T109" s="55"/>
      <c r="U109" s="55"/>
      <c r="V109" s="55"/>
      <c r="W109" s="55"/>
      <c r="X109" s="55"/>
      <c r="Y109" s="55"/>
      <c r="Z109" s="55"/>
      <c r="AA109" s="55"/>
      <c r="AB109" s="55"/>
      <c r="AC109" s="55"/>
      <c r="AD109" s="55"/>
    </row>
    <row r="110" spans="1:30" ht="7.15" customHeight="1">
      <c r="A110" s="55"/>
      <c r="B110" s="55"/>
      <c r="C110" s="55"/>
      <c r="D110" s="55"/>
      <c r="E110" s="55"/>
      <c r="F110" s="55"/>
      <c r="G110" s="55"/>
      <c r="H110" s="55"/>
      <c r="I110" s="55"/>
      <c r="J110" s="55"/>
      <c r="K110" s="55"/>
      <c r="L110" s="55"/>
      <c r="M110" s="55"/>
      <c r="N110" s="55"/>
      <c r="P110" s="55"/>
      <c r="Q110" s="281"/>
      <c r="R110" s="55"/>
      <c r="S110" s="55"/>
      <c r="T110" s="55"/>
      <c r="U110" s="55"/>
      <c r="V110" s="55"/>
      <c r="W110" s="55"/>
      <c r="X110" s="55"/>
      <c r="Y110" s="55"/>
      <c r="Z110" s="55"/>
      <c r="AA110" s="55"/>
      <c r="AB110" s="55"/>
      <c r="AC110" s="55"/>
      <c r="AD110" s="55"/>
    </row>
    <row r="111" spans="1:30" ht="12.75" hidden="1" customHeight="1">
      <c r="A111" s="281"/>
      <c r="B111" s="281"/>
      <c r="C111" s="281" t="s">
        <v>454</v>
      </c>
      <c r="D111" s="281"/>
      <c r="E111" s="281"/>
      <c r="F111" s="281"/>
      <c r="G111" s="281"/>
      <c r="H111" s="281"/>
      <c r="I111" s="281"/>
      <c r="J111" s="281" t="s">
        <v>455</v>
      </c>
      <c r="K111" s="281"/>
      <c r="L111" s="281"/>
      <c r="M111" s="281"/>
      <c r="N111" s="281"/>
      <c r="O111" s="281"/>
      <c r="P111" s="281"/>
      <c r="Q111" s="281"/>
      <c r="R111" s="55"/>
      <c r="S111" s="55"/>
      <c r="T111" s="55"/>
      <c r="U111" s="55"/>
      <c r="V111" s="55"/>
      <c r="W111" s="55"/>
      <c r="X111" s="55"/>
      <c r="Y111" s="55"/>
      <c r="Z111" s="55"/>
      <c r="AA111" s="55"/>
      <c r="AB111" s="55"/>
      <c r="AC111" s="55"/>
      <c r="AD111" s="55"/>
    </row>
    <row r="112" spans="1:30">
      <c r="A112" s="55"/>
      <c r="B112" s="134" t="s">
        <v>67</v>
      </c>
      <c r="C112" s="55"/>
      <c r="D112" s="55"/>
      <c r="E112" s="55"/>
      <c r="F112" s="55"/>
      <c r="G112" s="55"/>
      <c r="H112" s="55"/>
      <c r="I112" s="134" t="s">
        <v>68</v>
      </c>
      <c r="J112" s="55"/>
      <c r="K112" s="55"/>
      <c r="L112" s="55"/>
      <c r="M112" s="55"/>
      <c r="N112" s="55"/>
      <c r="O112" s="55"/>
      <c r="P112" s="55"/>
      <c r="Q112" s="281"/>
      <c r="R112" s="55"/>
      <c r="S112" s="55"/>
      <c r="T112" s="55"/>
      <c r="U112" s="55"/>
      <c r="V112" s="55"/>
      <c r="W112" s="55"/>
      <c r="X112" s="55"/>
      <c r="Y112" s="55"/>
      <c r="Z112" s="55"/>
      <c r="AA112" s="55"/>
      <c r="AB112" s="55"/>
      <c r="AC112" s="55"/>
      <c r="AD112" s="55"/>
    </row>
    <row r="113" spans="1:30">
      <c r="A113" s="55"/>
      <c r="B113" s="154" t="s">
        <v>12</v>
      </c>
      <c r="C113" s="492"/>
      <c r="D113" s="493"/>
      <c r="E113" s="493"/>
      <c r="F113" s="494"/>
      <c r="G113" s="55"/>
      <c r="H113" s="55"/>
      <c r="I113" s="154" t="s">
        <v>12</v>
      </c>
      <c r="J113" s="492"/>
      <c r="K113" s="493"/>
      <c r="L113" s="493"/>
      <c r="M113" s="494"/>
      <c r="N113" s="55"/>
      <c r="P113" s="55"/>
      <c r="Q113" s="281" t="s">
        <v>487</v>
      </c>
      <c r="R113" s="55"/>
      <c r="S113" s="55"/>
      <c r="T113" s="55"/>
      <c r="U113" s="55"/>
      <c r="V113" s="55"/>
      <c r="W113" s="55"/>
      <c r="X113" s="55"/>
      <c r="Y113" s="55"/>
      <c r="Z113" s="55"/>
      <c r="AA113" s="55"/>
      <c r="AB113" s="55"/>
      <c r="AC113" s="55"/>
      <c r="AD113" s="55"/>
    </row>
    <row r="114" spans="1:30">
      <c r="A114" s="55"/>
      <c r="B114" s="154" t="s">
        <v>22</v>
      </c>
      <c r="C114" s="492"/>
      <c r="D114" s="493"/>
      <c r="E114" s="493"/>
      <c r="F114" s="494"/>
      <c r="G114" s="55"/>
      <c r="H114" s="55"/>
      <c r="I114" s="154" t="s">
        <v>22</v>
      </c>
      <c r="J114" s="492"/>
      <c r="K114" s="493"/>
      <c r="L114" s="493"/>
      <c r="M114" s="494"/>
      <c r="N114" s="55"/>
      <c r="P114" s="55"/>
      <c r="Q114" s="281" t="s">
        <v>488</v>
      </c>
      <c r="R114" s="55"/>
      <c r="S114" s="55"/>
      <c r="T114" s="55"/>
      <c r="U114" s="55"/>
      <c r="V114" s="55"/>
      <c r="W114" s="55"/>
      <c r="X114" s="55"/>
      <c r="Y114" s="55"/>
      <c r="Z114" s="55"/>
      <c r="AA114" s="55"/>
      <c r="AB114" s="55"/>
      <c r="AC114" s="55"/>
      <c r="AD114" s="55"/>
    </row>
    <row r="115" spans="1:30">
      <c r="A115" s="55"/>
      <c r="B115" s="154" t="s">
        <v>23</v>
      </c>
      <c r="C115" s="511"/>
      <c r="D115" s="512"/>
      <c r="E115" s="512"/>
      <c r="F115" s="513"/>
      <c r="G115" s="55"/>
      <c r="H115" s="55"/>
      <c r="I115" s="154" t="s">
        <v>1142</v>
      </c>
      <c r="J115" s="492"/>
      <c r="K115" s="493"/>
      <c r="L115" s="493"/>
      <c r="M115" s="494"/>
      <c r="N115" s="55"/>
      <c r="P115" s="55"/>
      <c r="Q115" s="281" t="s">
        <v>489</v>
      </c>
      <c r="R115" s="55"/>
      <c r="S115" s="55"/>
      <c r="T115" s="55"/>
      <c r="U115" s="55"/>
      <c r="V115" s="55"/>
      <c r="W115" s="55"/>
      <c r="X115" s="55"/>
      <c r="Y115" s="55"/>
      <c r="Z115" s="55"/>
      <c r="AA115" s="55"/>
      <c r="AB115" s="55"/>
      <c r="AC115" s="55"/>
      <c r="AD115" s="55"/>
    </row>
    <row r="116" spans="1:30">
      <c r="A116" s="55"/>
      <c r="B116" s="154" t="s">
        <v>24</v>
      </c>
      <c r="C116" s="492"/>
      <c r="D116" s="493"/>
      <c r="E116" s="493"/>
      <c r="F116" s="494"/>
      <c r="G116" s="55"/>
      <c r="H116" s="55"/>
      <c r="I116" s="154" t="s">
        <v>23</v>
      </c>
      <c r="J116" s="511"/>
      <c r="K116" s="512"/>
      <c r="L116" s="512"/>
      <c r="M116" s="513"/>
      <c r="N116" s="55"/>
      <c r="P116" s="55"/>
      <c r="Q116" s="281" t="s">
        <v>490</v>
      </c>
      <c r="R116" s="55"/>
      <c r="S116" s="55"/>
      <c r="T116" s="55"/>
      <c r="U116" s="55"/>
      <c r="V116" s="55"/>
      <c r="W116" s="55"/>
      <c r="X116" s="55"/>
      <c r="Y116" s="55"/>
      <c r="Z116" s="55"/>
      <c r="AA116" s="55"/>
      <c r="AB116" s="55"/>
      <c r="AC116" s="55"/>
      <c r="AD116" s="55"/>
    </row>
    <row r="117" spans="1:30">
      <c r="A117" s="55"/>
      <c r="B117" s="166" t="s">
        <v>81</v>
      </c>
      <c r="C117" s="492"/>
      <c r="D117" s="493"/>
      <c r="E117" s="493"/>
      <c r="F117" s="494"/>
      <c r="G117" s="55"/>
      <c r="H117" s="55"/>
      <c r="I117" s="154" t="s">
        <v>24</v>
      </c>
      <c r="J117" s="492"/>
      <c r="K117" s="493"/>
      <c r="L117" s="493"/>
      <c r="M117" s="494"/>
      <c r="N117" s="55"/>
      <c r="P117" s="55"/>
      <c r="Q117" s="281" t="s">
        <v>491</v>
      </c>
      <c r="R117" s="55"/>
      <c r="S117" s="55"/>
      <c r="T117" s="55"/>
      <c r="U117" s="55"/>
      <c r="V117" s="55"/>
      <c r="W117" s="55"/>
      <c r="X117" s="55"/>
      <c r="Y117" s="55"/>
      <c r="Z117" s="55"/>
      <c r="AA117" s="55"/>
      <c r="AB117" s="55"/>
      <c r="AC117" s="55"/>
      <c r="AD117" s="55"/>
    </row>
    <row r="118" spans="1:30">
      <c r="A118" s="55"/>
      <c r="B118" s="154" t="s">
        <v>82</v>
      </c>
      <c r="C118" s="492"/>
      <c r="D118" s="493"/>
      <c r="E118" s="493"/>
      <c r="F118" s="494"/>
      <c r="G118" s="55"/>
      <c r="H118" s="55"/>
      <c r="I118" s="55"/>
      <c r="J118" s="55"/>
      <c r="K118" s="55"/>
      <c r="L118" s="55"/>
      <c r="M118" s="55"/>
      <c r="N118" s="55"/>
      <c r="P118" s="55"/>
      <c r="Q118" s="281" t="s">
        <v>702</v>
      </c>
      <c r="R118" s="55"/>
      <c r="S118" s="55"/>
      <c r="T118" s="55"/>
      <c r="U118" s="55"/>
      <c r="V118" s="55"/>
      <c r="W118" s="55"/>
      <c r="X118" s="55"/>
      <c r="Y118" s="55"/>
      <c r="Z118" s="55"/>
      <c r="AA118" s="55"/>
      <c r="AB118" s="55"/>
      <c r="AC118" s="55"/>
      <c r="AD118" s="55"/>
    </row>
    <row r="119" spans="1:30">
      <c r="A119" s="55"/>
      <c r="B119" s="55"/>
      <c r="C119" s="55"/>
      <c r="D119" s="55"/>
      <c r="E119" s="55"/>
      <c r="F119" s="55"/>
      <c r="G119" s="55"/>
      <c r="H119" s="55"/>
      <c r="I119" s="55"/>
      <c r="J119" s="55"/>
      <c r="K119" s="55"/>
      <c r="L119" s="55"/>
      <c r="M119" s="55"/>
      <c r="N119" s="55"/>
      <c r="P119" s="55"/>
      <c r="Q119" s="55"/>
      <c r="R119" s="55"/>
      <c r="S119" s="55"/>
      <c r="T119" s="55"/>
      <c r="U119" s="55"/>
      <c r="V119" s="55"/>
      <c r="W119" s="55"/>
      <c r="X119" s="55"/>
      <c r="Y119" s="55"/>
      <c r="Z119" s="55"/>
      <c r="AA119" s="55"/>
      <c r="AB119" s="55"/>
      <c r="AC119" s="55"/>
      <c r="AD119" s="55"/>
    </row>
    <row r="120" spans="1:30">
      <c r="A120" s="55"/>
      <c r="B120" s="55"/>
      <c r="C120" s="55"/>
      <c r="D120" s="55"/>
      <c r="E120" s="55"/>
      <c r="F120" s="55"/>
      <c r="G120" s="55"/>
      <c r="H120" s="55"/>
      <c r="I120" s="55"/>
      <c r="J120" s="55"/>
      <c r="K120" s="55"/>
      <c r="L120" s="55"/>
      <c r="M120" s="55"/>
      <c r="N120" s="55"/>
      <c r="P120" s="55"/>
      <c r="Q120" s="55"/>
      <c r="R120" s="55"/>
      <c r="S120" s="55"/>
      <c r="T120" s="55"/>
      <c r="U120" s="55"/>
      <c r="V120" s="55"/>
      <c r="W120" s="55"/>
      <c r="X120" s="55"/>
      <c r="Y120" s="55"/>
      <c r="Z120" s="55"/>
      <c r="AA120" s="55"/>
      <c r="AB120" s="55"/>
      <c r="AC120" s="55"/>
      <c r="AD120" s="55"/>
    </row>
    <row r="121" spans="1:30"/>
    <row r="122" spans="1:30"/>
    <row r="123" spans="1:30"/>
    <row r="124" spans="1:30"/>
    <row r="125" spans="1:30"/>
    <row r="126" spans="1:30"/>
    <row r="127" spans="1:30"/>
    <row r="128" spans="1:30"/>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row r="419"/>
    <row r="420"/>
    <row r="421"/>
    <row r="422"/>
    <row r="423"/>
    <row r="424"/>
    <row r="425"/>
    <row r="426"/>
    <row r="427"/>
    <row r="428"/>
    <row r="429"/>
  </sheetData>
  <sheetProtection algorithmName="SHA-512" hashValue="eTtlG1SSanC1AoMcTyMeuNJR7G5+g8gniCXtrkDHPaWv0j/FH0joQYSlomVWCnbfC4LggsSm9kU0t+lxEcuuSg==" saltValue="/VRLfsQSdFirlZb3alZRAg==" spinCount="100000" sheet="1" objects="1" scenarios="1" formatCells="0"/>
  <mergeCells count="32">
    <mergeCell ref="C118:F118"/>
    <mergeCell ref="J116:M116"/>
    <mergeCell ref="B77:E77"/>
    <mergeCell ref="J117:M117"/>
    <mergeCell ref="C115:F115"/>
    <mergeCell ref="J113:M113"/>
    <mergeCell ref="B96:N96"/>
    <mergeCell ref="E106:G106"/>
    <mergeCell ref="B100:K100"/>
    <mergeCell ref="B97:N97"/>
    <mergeCell ref="C117:F117"/>
    <mergeCell ref="C116:F116"/>
    <mergeCell ref="J115:M115"/>
    <mergeCell ref="E103:G103"/>
    <mergeCell ref="J114:M114"/>
    <mergeCell ref="C113:F113"/>
    <mergeCell ref="C114:F114"/>
    <mergeCell ref="K106:M106"/>
    <mergeCell ref="C9:G9"/>
    <mergeCell ref="B76:E76"/>
    <mergeCell ref="G16:N16"/>
    <mergeCell ref="G17:N17"/>
    <mergeCell ref="B58:E58"/>
    <mergeCell ref="B59:E59"/>
    <mergeCell ref="G18:N18"/>
    <mergeCell ref="B68:E68"/>
    <mergeCell ref="B69:E69"/>
    <mergeCell ref="B95:N95"/>
    <mergeCell ref="B80:E80"/>
    <mergeCell ref="B81:I81"/>
    <mergeCell ref="B82:I82"/>
    <mergeCell ref="B84:E84"/>
  </mergeCells>
  <phoneticPr fontId="0" type="noConversion"/>
  <conditionalFormatting sqref="I51 B58:E59 I61 I63">
    <cfRule type="expression" dxfId="17" priority="9" stopIfTrue="1">
      <formula>AND(State="Missouri",Waiver_Response="Yes")</formula>
    </cfRule>
  </conditionalFormatting>
  <conditionalFormatting sqref="B96:N97">
    <cfRule type="expression" dxfId="16" priority="4">
      <formula>$I$88="No"</formula>
    </cfRule>
  </conditionalFormatting>
  <conditionalFormatting sqref="B68:E69">
    <cfRule type="expression" dxfId="15" priority="3" stopIfTrue="1">
      <formula>AND(State="Missouri",Waiver_Response="Yes")</formula>
    </cfRule>
  </conditionalFormatting>
  <conditionalFormatting sqref="B95">
    <cfRule type="expression" dxfId="14" priority="2">
      <formula>$I$88="No"</formula>
    </cfRule>
  </conditionalFormatting>
  <conditionalFormatting sqref="I71">
    <cfRule type="expression" dxfId="13" priority="1" stopIfTrue="1">
      <formula>AND(State="Missouri",Waiver_Response="Yes")</formula>
    </cfRule>
  </conditionalFormatting>
  <dataValidations count="3">
    <dataValidation type="whole" operator="lessThanOrEqual" allowBlank="1" showInputMessage="1" showErrorMessage="1" errorTitle="Error" error="Must be a whole number!" sqref="G76:H76 H77:K77 H80:I80 H84:I84">
      <formula1>9.99999999999999E+37</formula1>
    </dataValidation>
    <dataValidation type="list" allowBlank="1" showInputMessage="1" showErrorMessage="1" errorTitle="Incorrect Selection" error="Select &quot;Yes&quot; or &quot;No&quot;" prompt="Select Answer with Drop-Down Arrow on Right" sqref="I88 I41 I39 I35 I63 I61 I51 I45 I71">
      <formula1>"Yes, No"</formula1>
    </dataValidation>
    <dataValidation type="date" operator="lessThanOrEqual" allowBlank="1" showInputMessage="1" showErrorMessage="1" sqref="C16:C20 E16:E20 E6:E8 C6:C7">
      <formula1>73051</formula1>
    </dataValidation>
  </dataValidations>
  <pageMargins left="0.17" right="0.17" top="0.59" bottom="0.33" header="0.17" footer="0.17"/>
  <pageSetup scale="57" fitToHeight="3" orientation="landscape" r:id="rId1"/>
  <headerFooter alignWithMargins="0">
    <oddHeader>&amp;CState of Georgia_x000D_Disproportionate Share Hospital (DSH) Examination Survey Part I_x000D_For State DSH Year 2021</oddHeader>
    <oddFooter>&amp;L6.01&amp;CProperty of Myers and Stauffer LC&amp;RPage &amp;P</oddFooter>
  </headerFooter>
  <rowBreaks count="1" manualBreakCount="1">
    <brk id="7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'Survey Set-Up'!$B$15:$B$161</xm:f>
          </x14:formula1>
          <xm:sqref>C9:G9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9F8994-4C29-47B1-88C6-37D4DA842D9F}"/>
</file>

<file path=customXml/itemProps2.xml><?xml version="1.0" encoding="utf-8"?>
<ds:datastoreItem xmlns:ds="http://schemas.openxmlformats.org/officeDocument/2006/customXml" ds:itemID="{579D25CF-C83A-4319-BEE5-0A9DD54F1A8C}"/>
</file>

<file path=customXml/itemProps3.xml><?xml version="1.0" encoding="utf-8"?>
<ds:datastoreItem xmlns:ds="http://schemas.openxmlformats.org/officeDocument/2006/customXml" ds:itemID="{948FC956-8F57-42C9-B94D-C6B7B670A3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310</vt:i4>
      </vt:variant>
    </vt:vector>
  </HeadingPairs>
  <TitlesOfParts>
    <vt:vector size="321" baseType="lpstr">
      <vt:lpstr>‡‡MappingConfig‡‡</vt:lpstr>
      <vt:lpstr>Survey Set-Up</vt:lpstr>
      <vt:lpstr>Instructions</vt:lpstr>
      <vt:lpstr>DSH Waiver &amp; MIUR Data</vt:lpstr>
      <vt:lpstr>DSH Qualification</vt:lpstr>
      <vt:lpstr>Sec. A-C DSH Year Data</vt:lpstr>
      <vt:lpstr>Checklist</vt:lpstr>
      <vt:lpstr>Checklist - Indy</vt:lpstr>
      <vt:lpstr>Calculation</vt:lpstr>
      <vt:lpstr>Sec. A-C DSH Year Data ADJ</vt:lpstr>
      <vt:lpstr>Exam Adjustments</vt:lpstr>
      <vt:lpstr>_C000003</vt:lpstr>
      <vt:lpstr>_C000039</vt:lpstr>
      <vt:lpstr>_C000040</vt:lpstr>
      <vt:lpstr>_C000041</vt:lpstr>
      <vt:lpstr>_C000042</vt:lpstr>
      <vt:lpstr>_C000043</vt:lpstr>
      <vt:lpstr>_C000044</vt:lpstr>
      <vt:lpstr>_C000045</vt:lpstr>
      <vt:lpstr>_C000048</vt:lpstr>
      <vt:lpstr>_C000049</vt:lpstr>
      <vt:lpstr>_C000050</vt:lpstr>
      <vt:lpstr>_C000051</vt:lpstr>
      <vt:lpstr>_C000054</vt:lpstr>
      <vt:lpstr>_C000055</vt:lpstr>
      <vt:lpstr>_C000056</vt:lpstr>
      <vt:lpstr>_C000057</vt:lpstr>
      <vt:lpstr>_C000058</vt:lpstr>
      <vt:lpstr>_C000059</vt:lpstr>
      <vt:lpstr>_C000060</vt:lpstr>
      <vt:lpstr>_C000117</vt:lpstr>
      <vt:lpstr>_C000118</vt:lpstr>
      <vt:lpstr>_C000119</vt:lpstr>
      <vt:lpstr>_C000120</vt:lpstr>
      <vt:lpstr>_C000121</vt:lpstr>
      <vt:lpstr>_C000122</vt:lpstr>
      <vt:lpstr>_C000125</vt:lpstr>
      <vt:lpstr>_C000126</vt:lpstr>
      <vt:lpstr>_C000127</vt:lpstr>
      <vt:lpstr>_C000128</vt:lpstr>
      <vt:lpstr>_C000131</vt:lpstr>
      <vt:lpstr>_C000132</vt:lpstr>
      <vt:lpstr>_C000133</vt:lpstr>
      <vt:lpstr>_C000134</vt:lpstr>
      <vt:lpstr>_C000135</vt:lpstr>
      <vt:lpstr>_C000136</vt:lpstr>
      <vt:lpstr>_C000137</vt:lpstr>
      <vt:lpstr>_C000227</vt:lpstr>
      <vt:lpstr>_C000228</vt:lpstr>
      <vt:lpstr>_C000229</vt:lpstr>
      <vt:lpstr>_C000230</vt:lpstr>
      <vt:lpstr>_C000231</vt:lpstr>
      <vt:lpstr>_C000232</vt:lpstr>
      <vt:lpstr>_C000233</vt:lpstr>
      <vt:lpstr>_C000259</vt:lpstr>
      <vt:lpstr>_D000026</vt:lpstr>
      <vt:lpstr>_D000027</vt:lpstr>
      <vt:lpstr>_D000028</vt:lpstr>
      <vt:lpstr>_D000029</vt:lpstr>
      <vt:lpstr>_D000030</vt:lpstr>
      <vt:lpstr>_D000095</vt:lpstr>
      <vt:lpstr>_D000096</vt:lpstr>
      <vt:lpstr>_D000097</vt:lpstr>
      <vt:lpstr>_D000172</vt:lpstr>
      <vt:lpstr>_D000173</vt:lpstr>
      <vt:lpstr>_D000174</vt:lpstr>
      <vt:lpstr>_R000002</vt:lpstr>
      <vt:lpstr>_R000038</vt:lpstr>
      <vt:lpstr>_R000047</vt:lpstr>
      <vt:lpstr>_R000053</vt:lpstr>
      <vt:lpstr>_R000116</vt:lpstr>
      <vt:lpstr>_R000124</vt:lpstr>
      <vt:lpstr>_R000130</vt:lpstr>
      <vt:lpstr>_R000226</vt:lpstr>
      <vt:lpstr>_S000001</vt:lpstr>
      <vt:lpstr>_S000037</vt:lpstr>
      <vt:lpstr>_S000046</vt:lpstr>
      <vt:lpstr>_S000052</vt:lpstr>
      <vt:lpstr>_S000115</vt:lpstr>
      <vt:lpstr>_S000123</vt:lpstr>
      <vt:lpstr>_S000129</vt:lpstr>
      <vt:lpstr>_S000225</vt:lpstr>
      <vt:lpstr>Act_540</vt:lpstr>
      <vt:lpstr>Act_540_Accreditation</vt:lpstr>
      <vt:lpstr>Act_540_DPP</vt:lpstr>
      <vt:lpstr>Act_540_FSP</vt:lpstr>
      <vt:lpstr>Act540_Certification</vt:lpstr>
      <vt:lpstr>Act540Qualification</vt:lpstr>
      <vt:lpstr>All_States</vt:lpstr>
      <vt:lpstr>Contact_CityStateZip</vt:lpstr>
      <vt:lpstr>Contact_CityStateZip_ADJ</vt:lpstr>
      <vt:lpstr>Contact_Email</vt:lpstr>
      <vt:lpstr>Contact_Email_ADJ</vt:lpstr>
      <vt:lpstr>Contact_Name</vt:lpstr>
      <vt:lpstr>Contact_Name_ADJ</vt:lpstr>
      <vt:lpstr>Contact_Phone</vt:lpstr>
      <vt:lpstr>Contact_Phone_ADJ</vt:lpstr>
      <vt:lpstr>Contact_StreetAddress</vt:lpstr>
      <vt:lpstr>Contact_StreetAddress_ADJ</vt:lpstr>
      <vt:lpstr>Contact_Title</vt:lpstr>
      <vt:lpstr>Contact_Title_ADJ</vt:lpstr>
      <vt:lpstr>CPE_Qualification1</vt:lpstr>
      <vt:lpstr>DATATABLE</vt:lpstr>
      <vt:lpstr>DefinedProviders</vt:lpstr>
      <vt:lpstr>DSH_Payment_Year_Begin</vt:lpstr>
      <vt:lpstr>DSH_Payment_Year_End</vt:lpstr>
      <vt:lpstr>DSH_Waiver_MIUR_Data_1</vt:lpstr>
      <vt:lpstr>DSH_Waiver_MIUR_Data_2</vt:lpstr>
      <vt:lpstr>DSH_Waiver_MIUR_Data_3</vt:lpstr>
      <vt:lpstr>DSH_Year_Begin</vt:lpstr>
      <vt:lpstr>DSH_Year_Begin_ADJ</vt:lpstr>
      <vt:lpstr>DSH_Year_End</vt:lpstr>
      <vt:lpstr>DSH_Year_End_ADJ</vt:lpstr>
      <vt:lpstr>DSHPool</vt:lpstr>
      <vt:lpstr>DSHPool_ADJ</vt:lpstr>
      <vt:lpstr>DSHWaiverMIUR</vt:lpstr>
      <vt:lpstr>DSP_TRPSHD</vt:lpstr>
      <vt:lpstr>FL_LIPNoTax</vt:lpstr>
      <vt:lpstr>FL_LIPWithTax</vt:lpstr>
      <vt:lpstr>FL_Review_Type</vt:lpstr>
      <vt:lpstr>FYB_1</vt:lpstr>
      <vt:lpstr>FYB_1_ADJ</vt:lpstr>
      <vt:lpstr>FYB_2</vt:lpstr>
      <vt:lpstr>FYB_2_ADJ</vt:lpstr>
      <vt:lpstr>FYB_3</vt:lpstr>
      <vt:lpstr>FYB_3_ADJ</vt:lpstr>
      <vt:lpstr>FYE_1</vt:lpstr>
      <vt:lpstr>FYE_1_ADJ</vt:lpstr>
      <vt:lpstr>FYE_2</vt:lpstr>
      <vt:lpstr>FYE_2_ADJ</vt:lpstr>
      <vt:lpstr>FYE_3</vt:lpstr>
      <vt:lpstr>FYE_3_ADJ</vt:lpstr>
      <vt:lpstr>HighMedicaid</vt:lpstr>
      <vt:lpstr>HighXIX_Qualification1</vt:lpstr>
      <vt:lpstr>HighXIX_Qualification2</vt:lpstr>
      <vt:lpstr>HighXIX_Qualification3</vt:lpstr>
      <vt:lpstr>HospContact_Name</vt:lpstr>
      <vt:lpstr>HOSPITALNAME</vt:lpstr>
      <vt:lpstr>HOSPITALNAME_ADJ</vt:lpstr>
      <vt:lpstr>LA_OBName1</vt:lpstr>
      <vt:lpstr>LA_OBName1_ADJ</vt:lpstr>
      <vt:lpstr>LA_OBName2</vt:lpstr>
      <vt:lpstr>LA_OBName2_ADJ</vt:lpstr>
      <vt:lpstr>LA_ProjectType</vt:lpstr>
      <vt:lpstr>LANoTax</vt:lpstr>
      <vt:lpstr>LANoTax_Waive</vt:lpstr>
      <vt:lpstr>LastRangeID</vt:lpstr>
      <vt:lpstr>LAWithTax</vt:lpstr>
      <vt:lpstr>LAWithTax_Waive</vt:lpstr>
      <vt:lpstr>LINCCA_Qualification1</vt:lpstr>
      <vt:lpstr>LINCCA_Qualification2</vt:lpstr>
      <vt:lpstr>Louisiana_Instructions</vt:lpstr>
      <vt:lpstr>Louisiana_Pool</vt:lpstr>
      <vt:lpstr>Louisiana_Title</vt:lpstr>
      <vt:lpstr>Mcaid_Lump_Sum_Payments</vt:lpstr>
      <vt:lpstr>Mcaid_Lump_Sum_Payments_ADJ</vt:lpstr>
      <vt:lpstr>McaidNum</vt:lpstr>
      <vt:lpstr>McaidNum_ADJ</vt:lpstr>
      <vt:lpstr>'Sec. A-C DSH Year Data ADJ'!McaidNumAdj</vt:lpstr>
      <vt:lpstr>McareNum</vt:lpstr>
      <vt:lpstr>McareNum_ADJ</vt:lpstr>
      <vt:lpstr>'Sec. A-C DSH Year Data ADJ'!McareNumADJ</vt:lpstr>
      <vt:lpstr>MCDHospDaysperCR</vt:lpstr>
      <vt:lpstr>MCO_Lump_Sum_Payments</vt:lpstr>
      <vt:lpstr>MCO_Lump_Sum_Payments_ADJ</vt:lpstr>
      <vt:lpstr>MedicaidEligDays</vt:lpstr>
      <vt:lpstr>Missouri_Instructions</vt:lpstr>
      <vt:lpstr>Missouri_Title</vt:lpstr>
      <vt:lpstr>MIUR</vt:lpstr>
      <vt:lpstr>MIUR_Threshold</vt:lpstr>
      <vt:lpstr>MMC_Qualification1</vt:lpstr>
      <vt:lpstr>MMC_Qualification2</vt:lpstr>
      <vt:lpstr>MMC_Qualification3</vt:lpstr>
      <vt:lpstr>MMC_Qualification4</vt:lpstr>
      <vt:lpstr>MO_MIUR</vt:lpstr>
      <vt:lpstr>MO_OptOut</vt:lpstr>
      <vt:lpstr>NAME</vt:lpstr>
      <vt:lpstr>NonSmallRuralQualification</vt:lpstr>
      <vt:lpstr>NoTax</vt:lpstr>
      <vt:lpstr>OB_Names</vt:lpstr>
      <vt:lpstr>OB_Names_ADJ</vt:lpstr>
      <vt:lpstr>OBExempt1Yes</vt:lpstr>
      <vt:lpstr>OBExempt1Yes_ADJ</vt:lpstr>
      <vt:lpstr>OBExempt1Yes_Payment</vt:lpstr>
      <vt:lpstr>OBExempt1Yes_Payment_ADJ</vt:lpstr>
      <vt:lpstr>OBExempt1Yes_Waiver</vt:lpstr>
      <vt:lpstr>OBExempt2Yes</vt:lpstr>
      <vt:lpstr>OBExempt2Yes_ADJ</vt:lpstr>
      <vt:lpstr>OBExempt2Yes_Payment</vt:lpstr>
      <vt:lpstr>OBExempt2Yes_Payment_ADJ</vt:lpstr>
      <vt:lpstr>OBExempt2Yes_Waiver</vt:lpstr>
      <vt:lpstr>OBLicense_1</vt:lpstr>
      <vt:lpstr>OBLicense_1_ADJ</vt:lpstr>
      <vt:lpstr>OBLicense_2</vt:lpstr>
      <vt:lpstr>OBLicense_2_ADJ</vt:lpstr>
      <vt:lpstr>OBMedicaid_1</vt:lpstr>
      <vt:lpstr>OBMedicaid_1_ADJ</vt:lpstr>
      <vt:lpstr>OBMedicaid_2</vt:lpstr>
      <vt:lpstr>OBMedicaid_2_ADJ</vt:lpstr>
      <vt:lpstr>OBName1</vt:lpstr>
      <vt:lpstr>OBName1_ADJ</vt:lpstr>
      <vt:lpstr>OBName2</vt:lpstr>
      <vt:lpstr>OBName2_ADJ</vt:lpstr>
      <vt:lpstr>OBYes</vt:lpstr>
      <vt:lpstr>OBYes_ADJ</vt:lpstr>
      <vt:lpstr>OBYes_Payment</vt:lpstr>
      <vt:lpstr>OBYes_Payment_ADJ</vt:lpstr>
      <vt:lpstr>OBYes_Waiver</vt:lpstr>
      <vt:lpstr>OME_Days</vt:lpstr>
      <vt:lpstr>OpenAsOf_Exam</vt:lpstr>
      <vt:lpstr>OpenAsOf_Exam_ADJ</vt:lpstr>
      <vt:lpstr>OpenAsOf_Waiver</vt:lpstr>
      <vt:lpstr>OpenDate_Exam</vt:lpstr>
      <vt:lpstr>OpenDate_Exam_ADJ</vt:lpstr>
      <vt:lpstr>OpenDate_Waiver</vt:lpstr>
      <vt:lpstr>OptOut</vt:lpstr>
      <vt:lpstr>OutputFolder</vt:lpstr>
      <vt:lpstr>OwnershipType</vt:lpstr>
      <vt:lpstr>OwnershipType_ADJ</vt:lpstr>
      <vt:lpstr>OwnerType</vt:lpstr>
      <vt:lpstr>OwnerType_ADJ</vt:lpstr>
      <vt:lpstr>Paid_FFS_Xover_Days</vt:lpstr>
      <vt:lpstr>Paid_MCD_FFS_Days</vt:lpstr>
      <vt:lpstr>Paid_MCD_MCO_Days</vt:lpstr>
      <vt:lpstr>Paid_OOS_MCD_Days</vt:lpstr>
      <vt:lpstr>PoolType</vt:lpstr>
      <vt:lpstr>PoolType_ADJ</vt:lpstr>
      <vt:lpstr>PrelimOBquestions_1</vt:lpstr>
      <vt:lpstr>PrelimOBquestions_1_ADJ</vt:lpstr>
      <vt:lpstr>PrelimOBquestions_2</vt:lpstr>
      <vt:lpstr>PrelimOBquestions_2_ADJ</vt:lpstr>
      <vt:lpstr>Preparer_Email</vt:lpstr>
      <vt:lpstr>Preparer_Email_ADJ</vt:lpstr>
      <vt:lpstr>Preparer_Firm</vt:lpstr>
      <vt:lpstr>Preparer_Firm_ADJ</vt:lpstr>
      <vt:lpstr>Preparer_Name</vt:lpstr>
      <vt:lpstr>Preparer_Name_ADJ</vt:lpstr>
      <vt:lpstr>Preparer_Phone</vt:lpstr>
      <vt:lpstr>Preparer_Phone_ADJ</vt:lpstr>
      <vt:lpstr>Preparer_Title</vt:lpstr>
      <vt:lpstr>Preparer_Title_ADJ</vt:lpstr>
      <vt:lpstr>Instructions!Print_Area</vt:lpstr>
      <vt:lpstr>'Survey Set-Up'!Print_Area</vt:lpstr>
      <vt:lpstr>'Exam Adjustments'!Print_Titles</vt:lpstr>
      <vt:lpstr>PriorYear</vt:lpstr>
      <vt:lpstr>ProviderList</vt:lpstr>
      <vt:lpstr>ProviderPoolType</vt:lpstr>
      <vt:lpstr>'Sec. A-C DSH Year Data ADJ'!PROVNAME</vt:lpstr>
      <vt:lpstr>PROVNAME</vt:lpstr>
      <vt:lpstr>RetainDSHHide1</vt:lpstr>
      <vt:lpstr>RetainDSHHide1_ADJ</vt:lpstr>
      <vt:lpstr>RetainDSHHide2</vt:lpstr>
      <vt:lpstr>RetainDSHHide2_ADJ</vt:lpstr>
      <vt:lpstr>RetainDSHYes</vt:lpstr>
      <vt:lpstr>RetainDSHYes_ADJ</vt:lpstr>
      <vt:lpstr>Signature</vt:lpstr>
      <vt:lpstr>Signature_ADJ</vt:lpstr>
      <vt:lpstr>Signature_Date</vt:lpstr>
      <vt:lpstr>Signature_Date_ADJ</vt:lpstr>
      <vt:lpstr>Signature_EMail</vt:lpstr>
      <vt:lpstr>Signature_EMail_ADJ</vt:lpstr>
      <vt:lpstr>Signature_Printed_Name</vt:lpstr>
      <vt:lpstr>Signature_Printed_Name_ADJ</vt:lpstr>
      <vt:lpstr>Signature_Telephone</vt:lpstr>
      <vt:lpstr>Signature_Telephone_ADJ</vt:lpstr>
      <vt:lpstr>Signature_Title</vt:lpstr>
      <vt:lpstr>Signature_Title_ADJ</vt:lpstr>
      <vt:lpstr>SmallRuralQualification</vt:lpstr>
      <vt:lpstr>SMR_Qualification1</vt:lpstr>
      <vt:lpstr>SMR_Qualification10</vt:lpstr>
      <vt:lpstr>SMR_Qualification11</vt:lpstr>
      <vt:lpstr>SMR_Qualification12</vt:lpstr>
      <vt:lpstr>SMR_Qualification13</vt:lpstr>
      <vt:lpstr>SMR_Qualification14</vt:lpstr>
      <vt:lpstr>SMR_Qualification15</vt:lpstr>
      <vt:lpstr>SMR_Qualification2</vt:lpstr>
      <vt:lpstr>SMR_Qualification3</vt:lpstr>
      <vt:lpstr>SMR_Qualification4</vt:lpstr>
      <vt:lpstr>SMR_Qualification5</vt:lpstr>
      <vt:lpstr>SMR_Qualification6</vt:lpstr>
      <vt:lpstr>SMR_Qualification7</vt:lpstr>
      <vt:lpstr>SMR_Qualification8</vt:lpstr>
      <vt:lpstr>SMR_Qualification9</vt:lpstr>
      <vt:lpstr>State</vt:lpstr>
      <vt:lpstr>SubNum1</vt:lpstr>
      <vt:lpstr>SubNum1_ADJ</vt:lpstr>
      <vt:lpstr>'Sec. A-C DSH Year Data ADJ'!SubNum1Adj</vt:lpstr>
      <vt:lpstr>SubNum2</vt:lpstr>
      <vt:lpstr>SubNum2_ADJ</vt:lpstr>
      <vt:lpstr>'Sec. A-C DSH Year Data ADJ'!SubNum2Adj</vt:lpstr>
      <vt:lpstr>SuppPmtsHide</vt:lpstr>
      <vt:lpstr>SuppPmtsHide_ADJ</vt:lpstr>
      <vt:lpstr>TaxForm</vt:lpstr>
      <vt:lpstr>TemplateKey</vt:lpstr>
      <vt:lpstr>TotHospDays</vt:lpstr>
      <vt:lpstr>TotHospDaysperCR</vt:lpstr>
      <vt:lpstr>UnreconciledDays</vt:lpstr>
      <vt:lpstr>UPL_Payments</vt:lpstr>
      <vt:lpstr>UPL_Payments_ADJ</vt:lpstr>
      <vt:lpstr>Version</vt:lpstr>
      <vt:lpstr>Version_ADJ</vt:lpstr>
      <vt:lpstr>Version_Name</vt:lpstr>
      <vt:lpstr>Version_Stamp</vt:lpstr>
      <vt:lpstr>Waiver_OB_1</vt:lpstr>
      <vt:lpstr>Waiver_OB_2</vt:lpstr>
      <vt:lpstr>Waiver_Response</vt:lpstr>
      <vt:lpstr>WaiverDate</vt:lpstr>
      <vt:lpstr>WaiverPrintedName</vt:lpstr>
      <vt:lpstr>WaiverSignature</vt:lpstr>
      <vt:lpstr>WaiverTitle</vt:lpstr>
      <vt:lpstr>WebPortal</vt:lpstr>
      <vt:lpstr>WI_DSH_Qualification</vt:lpstr>
      <vt:lpstr>WI_DSH_Qualification_ADJ</vt:lpstr>
      <vt:lpstr>WI_DSH_Qualification_Criteria</vt:lpstr>
      <vt:lpstr>WI_DSHQualification_1</vt:lpstr>
      <vt:lpstr>WI_ED_Qualification</vt:lpstr>
      <vt:lpstr>WI_ED_Qualification_ADJ</vt:lpstr>
      <vt:lpstr>Wisconsin_Instructions</vt:lpstr>
      <vt:lpstr>Wisconsin_Title</vt:lpstr>
      <vt:lpstr>WithTax</vt:lpstr>
      <vt:lpstr>Year</vt:lpstr>
    </vt:vector>
  </TitlesOfParts>
  <Company>M &amp; 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Hicks</dc:creator>
  <cp:lastModifiedBy>Bridget Bass</cp:lastModifiedBy>
  <cp:lastPrinted>2022-02-09T21:49:53Z</cp:lastPrinted>
  <dcterms:created xsi:type="dcterms:W3CDTF">2005-10-18T16:01:34Z</dcterms:created>
  <dcterms:modified xsi:type="dcterms:W3CDTF">2022-09-26T19:07:34Z</dcterms:modified>
</cp:coreProperties>
</file>